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35" windowWidth="15600" windowHeight="6435" activeTab="0"/>
  </bookViews>
  <sheets>
    <sheet name="Haryana" sheetId="1" r:id="rId1"/>
    <sheet name="Sheet1" sheetId="2" r:id="rId2"/>
    <sheet name="Sheet2" sheetId="3" r:id="rId3"/>
  </sheets>
  <definedNames>
    <definedName name="_xlnm.Print_Area" localSheetId="0">'Haryana'!$A$1:$H$841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E787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pl chek</t>
        </r>
      </text>
    </comment>
  </commentList>
</comments>
</file>

<file path=xl/sharedStrings.xml><?xml version="1.0" encoding="utf-8"?>
<sst xmlns="http://schemas.openxmlformats.org/spreadsheetml/2006/main" count="1066" uniqueCount="282">
  <si>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</si>
  <si>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</si>
  <si>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</si>
  <si>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</si>
  <si>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</si>
  <si>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</si>
  <si>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</si>
  <si>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</si>
  <si>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4=(3-2)</t>
  </si>
  <si>
    <t>5=(4/2)*100</t>
  </si>
  <si>
    <t>Primary</t>
  </si>
  <si>
    <t>Up Primary</t>
  </si>
  <si>
    <t>Total</t>
  </si>
  <si>
    <t>1.2) No. of School working days</t>
  </si>
  <si>
    <t xml:space="preserve"> </t>
  </si>
  <si>
    <t xml:space="preserve">PY </t>
  </si>
  <si>
    <t>UP.PY</t>
  </si>
  <si>
    <t>No. of Meals as per PAB approval</t>
  </si>
  <si>
    <t>No. of Meals claimed to have served by the State</t>
  </si>
  <si>
    <t>Diff.</t>
  </si>
  <si>
    <t>UP PY</t>
  </si>
  <si>
    <t>PY</t>
  </si>
  <si>
    <t>U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</si>
  <si>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</si>
  <si>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</si>
  <si>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</si>
  <si>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</si>
  <si>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</si>
  <si>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</si>
  <si>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</si>
  <si>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</si>
  <si>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</si>
  <si>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</si>
  <si>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</si>
  <si>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</si>
  <si>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</si>
  <si>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</si>
  <si>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</si>
  <si>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</si>
  <si>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</si>
  <si>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</si>
  <si>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</si>
  <si>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</si>
  <si>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</si>
  <si>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</si>
  <si>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</si>
  <si>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</si>
  <si>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</si>
  <si>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</si>
  <si>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</si>
  <si>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</si>
  <si>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</si>
  <si>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</si>
  <si>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</si>
  <si>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</si>
  <si>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Pending Bills</t>
  </si>
  <si>
    <t>4. ANALYSIS ON COOKING COST (PRIMARY + UPPER PRIMARY)</t>
  </si>
  <si>
    <t>4.1) ANALYSIS ON OPENING BALANACE AND CLOSING BALANACE</t>
  </si>
  <si>
    <t>4.2) Cooking cost allocation and disbursed to Dists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</si>
  <si>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</si>
  <si>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</si>
  <si>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</si>
  <si>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</si>
  <si>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</si>
  <si>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</si>
  <si>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</si>
  <si>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</si>
  <si>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</si>
  <si>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</si>
  <si>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</si>
  <si>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</si>
  <si>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</si>
  <si>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</si>
  <si>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</si>
  <si>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</si>
  <si>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</si>
  <si>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</si>
  <si>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</si>
  <si>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</si>
  <si>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</si>
  <si>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</si>
  <si>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</si>
  <si>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</si>
  <si>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</si>
  <si>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</si>
  <si>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</si>
  <si>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</si>
  <si>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</si>
  <si>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</si>
  <si>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</si>
  <si>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</si>
  <si>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</si>
  <si>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</si>
  <si>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</si>
  <si>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</si>
  <si>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</si>
  <si>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</si>
  <si>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</si>
  <si>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actual expenditure incurred by State</t>
  </si>
  <si>
    <t>Unspent Balance</t>
  </si>
  <si>
    <t>6=(4-5)</t>
  </si>
  <si>
    <t>8= (2-5)</t>
  </si>
  <si>
    <r>
      <t xml:space="preserve">3. </t>
    </r>
    <r>
      <rPr>
        <b/>
        <u val="single"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</si>
  <si>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r>
      <t>(i</t>
    </r>
    <r>
      <rPr>
        <i/>
        <sz val="11"/>
        <rFont val="Cambria"/>
        <family val="1"/>
      </rPr>
      <t>n MTs)</t>
    </r>
  </si>
  <si>
    <t>Average number of children availing MDM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</si>
  <si>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</si>
  <si>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</si>
  <si>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</si>
  <si>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</si>
  <si>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</si>
  <si>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</si>
  <si>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</si>
  <si>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</si>
  <si>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</si>
  <si>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% Bill paid</t>
  </si>
  <si>
    <t>Engaged by State</t>
  </si>
  <si>
    <t>5 = (4 - 3)</t>
  </si>
  <si>
    <t>Not engaged</t>
  </si>
  <si>
    <t>Bills submited by FCI</t>
  </si>
  <si>
    <t>Payment made to FCI</t>
  </si>
  <si>
    <t>Bills raised by FCI</t>
  </si>
  <si>
    <t xml:space="preserve">3.9) Payment of cost of foodgrain to FCI </t>
  </si>
  <si>
    <t>3.8)  Cost of Foodgrains, Payment to FCI</t>
  </si>
  <si>
    <t>(Rs. In lakh)</t>
  </si>
  <si>
    <r>
      <t xml:space="preserve">5.1 Mismatch between Utilisation of Foodgrains and Cooking Cost  </t>
    </r>
    <r>
      <rPr>
        <b/>
        <i/>
        <sz val="11"/>
        <rFont val="Cambria"/>
        <family val="1"/>
      </rPr>
      <t>(Source data: para 3.7 and 4.5 above)</t>
    </r>
  </si>
  <si>
    <t>(Rs. in Lakh)</t>
  </si>
  <si>
    <t>Bench mark (85%)</t>
  </si>
  <si>
    <t xml:space="preserve">Payment to FCI </t>
  </si>
  <si>
    <t>NCLP</t>
  </si>
  <si>
    <t xml:space="preserve">Total </t>
  </si>
  <si>
    <t>Schools</t>
  </si>
  <si>
    <t>Installment</t>
  </si>
  <si>
    <t>Dated</t>
  </si>
  <si>
    <t>Units</t>
  </si>
  <si>
    <t>Amount              (in lakh)</t>
  </si>
  <si>
    <t xml:space="preserve">Allocation for 2016-17              </t>
  </si>
  <si>
    <t xml:space="preserve">Unspent Balance as on 31.12.2016                                                  </t>
  </si>
  <si>
    <t>% of UB on allocation 2016-17</t>
  </si>
  <si>
    <t>Total available</t>
  </si>
  <si>
    <t>% available</t>
  </si>
  <si>
    <t>Ambala</t>
  </si>
  <si>
    <t>Bhiwani</t>
  </si>
  <si>
    <t>Faridabad</t>
  </si>
  <si>
    <t>Fatehabad</t>
  </si>
  <si>
    <t>Gurgaon</t>
  </si>
  <si>
    <t>Jhajjar</t>
  </si>
  <si>
    <t>Jind</t>
  </si>
  <si>
    <t>Kaithal</t>
  </si>
  <si>
    <t>Kurukshetra</t>
  </si>
  <si>
    <t>Mahendargarh</t>
  </si>
  <si>
    <t>Mewat</t>
  </si>
  <si>
    <t>Palwal</t>
  </si>
  <si>
    <t>Panchkula</t>
  </si>
  <si>
    <t>Panipat</t>
  </si>
  <si>
    <t>Rewari</t>
  </si>
  <si>
    <t>Rohtak</t>
  </si>
  <si>
    <t>Sirsa</t>
  </si>
  <si>
    <t>Sonipat</t>
  </si>
  <si>
    <t>State : Haryana</t>
  </si>
  <si>
    <t xml:space="preserve">9.1)    Kitchen cum stores  </t>
  </si>
  <si>
    <t>9.1.1) Releasing details</t>
  </si>
  <si>
    <t xml:space="preserve">Year </t>
  </si>
  <si>
    <t>Amount (in lakh)</t>
  </si>
  <si>
    <t>PY&amp; UPY</t>
  </si>
  <si>
    <t>(2006-07)</t>
  </si>
  <si>
    <t>(2007-08)</t>
  </si>
  <si>
    <t>(2008-09)</t>
  </si>
  <si>
    <t>(2009-10)</t>
  </si>
  <si>
    <t>(2010-11)</t>
  </si>
  <si>
    <t>(2011-12)</t>
  </si>
  <si>
    <t>(2012-13)</t>
  </si>
  <si>
    <t>(2013-14)</t>
  </si>
  <si>
    <t>(2014-15)</t>
  </si>
  <si>
    <t>9.1.3) Achievement ( under MDM Funds)</t>
  </si>
  <si>
    <t xml:space="preserve">9.2 Kitchen Devices </t>
  </si>
  <si>
    <t>9.2.1) Releasing details</t>
  </si>
  <si>
    <t>PY &amp; UPY</t>
  </si>
  <si>
    <t>9.2.3) Achievement ( under MDM Funds)</t>
  </si>
  <si>
    <t>Gurugram</t>
  </si>
  <si>
    <t>Hissar</t>
  </si>
  <si>
    <t>jind</t>
  </si>
  <si>
    <t>karnal</t>
  </si>
  <si>
    <t>sirsa</t>
  </si>
  <si>
    <t>Yamunanagar</t>
  </si>
  <si>
    <t>N</t>
  </si>
  <si>
    <t>R</t>
  </si>
  <si>
    <r>
      <t>Children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Calibri"/>
        <family val="2"/>
      </rPr>
      <t xml:space="preserve"> </t>
    </r>
  </si>
  <si>
    <r>
      <t>Working Days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Calibri"/>
        <family val="2"/>
      </rPr>
      <t xml:space="preserve"> </t>
    </r>
  </si>
  <si>
    <r>
      <t>Food Grain Utilisation (in MTs)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Calibri"/>
        <family val="2"/>
      </rPr>
      <t xml:space="preserve"> </t>
    </r>
  </si>
  <si>
    <r>
      <t>CCH Engaged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Calibri"/>
        <family val="2"/>
      </rPr>
      <t xml:space="preserve"> </t>
    </r>
  </si>
  <si>
    <r>
      <t xml:space="preserve">Kitchen cum Store 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Calibri"/>
        <family val="2"/>
      </rPr>
      <t xml:space="preserve"> </t>
    </r>
  </si>
  <si>
    <r>
      <t xml:space="preserve">Kitchen Devices 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Calibri"/>
        <family val="2"/>
      </rPr>
      <t xml:space="preserve"> </t>
    </r>
  </si>
  <si>
    <r>
      <t>No. of Children's Health Check-up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Calibri"/>
        <family val="2"/>
      </rPr>
      <t xml:space="preserve"> </t>
    </r>
  </si>
  <si>
    <r>
      <t>Annual Data Entry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Calibri"/>
        <family val="2"/>
      </rPr>
      <t xml:space="preserve"> </t>
    </r>
  </si>
  <si>
    <r>
      <t>Monthly Data Entry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Calibri"/>
        <family val="2"/>
      </rPr>
      <t xml:space="preserve"> </t>
    </r>
  </si>
  <si>
    <r>
      <t>CCH Honorarieum (Rs. in Lakh)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Calibri"/>
        <family val="2"/>
      </rPr>
      <t xml:space="preserve"> </t>
    </r>
  </si>
  <si>
    <t xml:space="preserve">Institutions </t>
  </si>
  <si>
    <r>
      <t>Cooking Cost (Rs. in Lakh)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Calibri"/>
        <family val="2"/>
      </rPr>
      <t xml:space="preserve"> </t>
    </r>
  </si>
  <si>
    <r>
      <t>TA  (Rs. in Lakh)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Calibri"/>
        <family val="2"/>
      </rPr>
      <t xml:space="preserve"> </t>
    </r>
  </si>
  <si>
    <r>
      <t>MME (Rs. in Lakh)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Calibri"/>
        <family val="2"/>
      </rPr>
      <t xml:space="preserve"> </t>
    </r>
  </si>
  <si>
    <r>
      <t>Component</t>
    </r>
    <r>
      <rPr>
        <b/>
        <sz val="14"/>
        <color indexed="56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 xml:space="preserve"> </t>
    </r>
  </si>
  <si>
    <r>
      <t>PAB-Approval  (Target)</t>
    </r>
    <r>
      <rPr>
        <b/>
        <sz val="14"/>
        <color indexed="56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 xml:space="preserve"> </t>
    </r>
  </si>
  <si>
    <r>
      <t>Achievement</t>
    </r>
    <r>
      <rPr>
        <b/>
        <sz val="14"/>
        <color indexed="56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 xml:space="preserve"> </t>
    </r>
  </si>
  <si>
    <r>
      <t>% Achievement</t>
    </r>
    <r>
      <rPr>
        <b/>
        <sz val="14"/>
        <color indexed="56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 xml:space="preserve"> </t>
    </r>
  </si>
  <si>
    <t>Annual Work Plan &amp; Budget  (AWP&amp;B) 2020-21</t>
  </si>
  <si>
    <t>MDM PAB Approval for 2019-20</t>
  </si>
  <si>
    <t>Average number of children availed MDM during 1.4.19 to 31.03.20 (AT-5&amp;5A)</t>
  </si>
  <si>
    <t>i) Base period 01.04.19 to 31.03.20</t>
  </si>
  <si>
    <t xml:space="preserve">ii) Base period 01.04.19 to 31.03.20 (As per PAB aaproval = 240 days for Py &amp; U Py and 302 for NCLP ) </t>
  </si>
  <si>
    <t>No. of Meals as per PAB approval (01.04.19 to 31.3.20)</t>
  </si>
  <si>
    <t>2.1  Institutions- (Primary) (Source data : Table AT-3A of AWP&amp;B 2020-21)</t>
  </si>
  <si>
    <t>Charkhi Dadri</t>
  </si>
  <si>
    <t>Mahendergharh</t>
  </si>
  <si>
    <t>Section-A : REVIEW OF IMPLEMENTATION OF MDM SCHEME DURING 2019-20 (1.4.18 to 31.03.20)</t>
  </si>
  <si>
    <t>2.2  Institutions- (Primary with Upper Primary) (Source data : Table AT-3B of AWP&amp;B 2020-21)</t>
  </si>
  <si>
    <t>2.2A  Institutions- (Upper Primary) (Source data : Table AT-3C of AWP&amp;B 2020-21)</t>
  </si>
  <si>
    <t>2.3  Coverage Chidlren vs. Enrolment ( Primary) (Source data : Table AT-4 &amp; 5  of AWP&amp;B 2020-21)</t>
  </si>
  <si>
    <t>Enrolment as on 30.9.2019</t>
  </si>
  <si>
    <t>2.4  Coverage Chidlren vs. Enrolment  ( Upper Primary) (Source data : Table AT- 4A &amp; 5-A of AWP&amp;B 2020-21)</t>
  </si>
  <si>
    <t>2.5  No. of children  ( Primary) (Source data : Table AT-5  of AWP&amp;B 2020-21)</t>
  </si>
  <si>
    <t>No. of children as per PAB Approval for  2019-20</t>
  </si>
  <si>
    <t>2.6  No. of children  ( Upper Primary) (Source data : Table AT-5-A of AWP&amp;B 2020-21)</t>
  </si>
  <si>
    <t>2.7 Number of meal to be served and  actual  number of meal served during 2019-20 (Source data: Table AT-5 &amp; 5A of AWP&amp;B 2020-21)</t>
  </si>
  <si>
    <t>No of meals to be served during 1.4.18 to 31.03.20</t>
  </si>
  <si>
    <t>No of meal served during 1.4.18 to 31.03.20</t>
  </si>
  <si>
    <t>Opening Stock as on 1.4.2019</t>
  </si>
  <si>
    <t>Allocation for 2019-20</t>
  </si>
  <si>
    <t>Lifting as on 31.03.2020</t>
  </si>
  <si>
    <t xml:space="preserve"> 3.2) District-wise opening balance as on 1.4.2019 (Source data: Table AT-6 &amp; 6A of AWP&amp;B 2020-21)</t>
  </si>
  <si>
    <t xml:space="preserve">Allocation for 2019-20        </t>
  </si>
  <si>
    <t xml:space="preserve">Opening Stock as on 1.4.2019                                           </t>
  </si>
  <si>
    <t>% of OS on allocation 2019-20</t>
  </si>
  <si>
    <t xml:space="preserve"> 3.3) District-wise unspent balance as on 31.03.2020 (Source data: Table AT-6 &amp; 6A of AWP&amp;B 2020-21)</t>
  </si>
  <si>
    <t xml:space="preserve">Allocation for 2019-20           </t>
  </si>
  <si>
    <t xml:space="preserve">Unspent Balance as on 31.03.2020                                             </t>
  </si>
  <si>
    <t>% of UB on allocation 2019-20</t>
  </si>
  <si>
    <t>Unspent balance as on 31.3.20</t>
  </si>
  <si>
    <t>Lifting upto 31.03.20</t>
  </si>
  <si>
    <t>3.5) District-wise Foodgrains availability  as on 31.03.20 (Source data: Table AT-6 &amp; 6A of AWP&amp;B 2020-21)</t>
  </si>
  <si>
    <t>OB as on 1.4.2019</t>
  </si>
  <si>
    <t>3.7)  District-wise Utilisation of foodgrains (Source data: Table AT-6 &amp; 6A of AWP&amp;B 2020-21)</t>
  </si>
  <si>
    <t xml:space="preserve"> 4.1.1) District-wise opening balance as on 1.4.2019 (Source data: Table AT-7 &amp; 7A of AWP&amp;B 2020-21)</t>
  </si>
  <si>
    <t xml:space="preserve">Allocation for 2019-20                                      </t>
  </si>
  <si>
    <t xml:space="preserve">Opening Balance as on 1.4.2019                                </t>
  </si>
  <si>
    <t>% of OB on allocation 2019-20</t>
  </si>
  <si>
    <t xml:space="preserve"> 4.1.2) District-wise unspent  balance as on 31.03.2019 Source data: Table AT-7 &amp; 7A of AWP&amp;B 2020-21)</t>
  </si>
  <si>
    <t xml:space="preserve">Allocation for 2019-20                                  </t>
  </si>
  <si>
    <t xml:space="preserve">Unspent Balance as on 31.03.2020                                                 </t>
  </si>
  <si>
    <t>OB as on 1.4.19</t>
  </si>
  <si>
    <t>4.3)  District-wise Cooking Cost availability (Source data: Table AT-7 &amp; 7A of AWP&amp;B 2020-21)</t>
  </si>
  <si>
    <t xml:space="preserve">Allocation for 2019-20                                        </t>
  </si>
  <si>
    <t xml:space="preserve">Opening Balance as on 1.4.2019                                                   </t>
  </si>
  <si>
    <t>4.5)  District-wise Utilisation of Cooking cost (Source data: Table AT-7 &amp; 7A of AWP&amp;B 2020-21)</t>
  </si>
  <si>
    <t xml:space="preserve">Allocation for 2019-20                               </t>
  </si>
  <si>
    <t>5. Reconciliation of Utilisation and Performance during 2019-20 [PRIMARY+ UPPER PRIMARY]</t>
  </si>
  <si>
    <t>5.2 Reconciliation of Food grains utilisation during 2019-20 (Source data: para 2.7 and 3.7 above)</t>
  </si>
  <si>
    <t>No. of Meals served during 01.4.19 to 31.03.20</t>
  </si>
  <si>
    <t>5.3 Reconciliation of Cooking Cost utilisation during 2019-20 (Source data: para 2.5 and 4.7 above)</t>
  </si>
  <si>
    <t>(Refer table AT_8 and AT-8A,AWP&amp;B, 2020-21)</t>
  </si>
  <si>
    <t>PAB Approval for 2019-20</t>
  </si>
  <si>
    <t xml:space="preserve">Allocation for 2019-20                          </t>
  </si>
  <si>
    <t>Opening Balance as on 1.4.2019</t>
  </si>
  <si>
    <t>Refer table AT_8 and AT-8A,AWP&amp;B, 2020-21</t>
  </si>
  <si>
    <t xml:space="preserve">Allocation for 2019-20                        </t>
  </si>
  <si>
    <t xml:space="preserve">Allocation for 2020-21                        </t>
  </si>
  <si>
    <t>Unspent balance as on 31.03.2020</t>
  </si>
  <si>
    <t>% of UB as on Allocation 2019-20</t>
  </si>
  <si>
    <t>Released during 2019-20</t>
  </si>
  <si>
    <t>7.2) Utilisation of MME during 2019-20 (Source data: Table AT-10 of AWP&amp;B 2020-21)</t>
  </si>
  <si>
    <t>Allocated for 2019-20</t>
  </si>
  <si>
    <t>8.2) Utilisation of TA during 2019-20 (Source data: Table AT-9 of AWP&amp;B 2020-21)</t>
  </si>
  <si>
    <t>9. INFRASTRUCTURE DEVELOPMENT DURING 2019-20 (Primary + Upper primary)</t>
  </si>
  <si>
    <t>Releases for Kitchen sheds by GoI as on 31.03.2020</t>
  </si>
  <si>
    <t>9.1.2) Reconciliation of amount sanctioned (Refer AT-11, AWP&amp;B, 2020-21)</t>
  </si>
  <si>
    <t>2006-19</t>
  </si>
  <si>
    <t>Sanctioned by GoI during 2006-19</t>
  </si>
  <si>
    <t>Achievement (C)  upto 31.03.2020</t>
  </si>
  <si>
    <t>Releases for Kitchen devices by GoI as on 31.03.2020</t>
  </si>
  <si>
    <t>9.2.2) Reconciliation of amount sanctioned (Refer AT-11, AWP&amp;B, 2020-21)</t>
  </si>
  <si>
    <t>2006-2019</t>
  </si>
  <si>
    <t>Sanctioned during 2006-07 to 2019-20</t>
  </si>
  <si>
    <t>Achievement (C+IP) upto 31..03.2020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</si>
</sst>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"/>
    <numFmt numFmtId="179" formatCode="0.00000"/>
    <numFmt numFmtId="180" formatCode="0.0000"/>
    <numFmt numFmtId="181" formatCode="0.0"/>
    <numFmt numFmtId="182" formatCode="[$-4009]dd\ mmmm\ yyyy"/>
    <numFmt numFmtId="183" formatCode="0.0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"/>
    <numFmt numFmtId="190" formatCode="_(* #,##0.00_);_(* \(#,##0.00\);_(* \-??_);_(@_)"/>
    <numFmt numFmtId="191" formatCode="0.00000000"/>
    <numFmt numFmtId="192" formatCode="0.000%"/>
  </numFmts>
  <fonts count="86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name val="Bookman Old Style"/>
      <family val="1"/>
    </font>
    <font>
      <b/>
      <sz val="11"/>
      <color indexed="8"/>
      <name val="Calibri"/>
      <family val="2"/>
    </font>
    <font>
      <b/>
      <u val="single"/>
      <sz val="11"/>
      <name val="Cambria"/>
      <family val="1"/>
    </font>
    <font>
      <b/>
      <sz val="11"/>
      <name val="Arial"/>
      <family val="2"/>
    </font>
    <font>
      <sz val="11"/>
      <color indexed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sz val="10"/>
      <name val="Cambria"/>
      <family val="1"/>
    </font>
    <font>
      <sz val="10"/>
      <name val="Cambria"/>
      <family val="1"/>
    </font>
    <font>
      <b/>
      <u val="single"/>
      <sz val="10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2"/>
      <name val="Cambria"/>
      <family val="1"/>
    </font>
    <font>
      <sz val="11"/>
      <name val="Times New Roman"/>
      <family val="1"/>
    </font>
    <font>
      <b/>
      <sz val="12"/>
      <name val="Cambria"/>
      <family val="1"/>
    </font>
    <font>
      <b/>
      <sz val="11"/>
      <name val="Times New Roman"/>
      <family val="1"/>
    </font>
    <font>
      <b/>
      <sz val="10"/>
      <name val="Bookman Old Style"/>
      <family val="1"/>
    </font>
    <font>
      <sz val="10"/>
      <name val="Times New Roman"/>
      <family val="1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56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mbria"/>
      <family val="1"/>
    </font>
    <font>
      <i/>
      <sz val="12"/>
      <name val="Cambria"/>
      <family val="1"/>
    </font>
    <font>
      <sz val="12"/>
      <color indexed="10"/>
      <name val="Cambria"/>
      <family val="1"/>
    </font>
    <font>
      <b/>
      <u val="single"/>
      <sz val="12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4"/>
      <color indexed="30"/>
      <name val="Calibri"/>
      <family val="2"/>
    </font>
    <font>
      <sz val="12"/>
      <color indexed="8"/>
      <name val="Arial"/>
      <family val="2"/>
    </font>
    <font>
      <b/>
      <i/>
      <sz val="12"/>
      <name val="Cambria"/>
      <family val="1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mbria"/>
      <family val="1"/>
    </font>
    <font>
      <sz val="12"/>
      <color theme="1"/>
      <name val="Cambria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70C0"/>
      <name val="Calibri"/>
      <family val="2"/>
    </font>
    <font>
      <sz val="12"/>
      <color rgb="FF00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5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66" applyFont="1" applyFill="1" applyBorder="1" applyAlignment="1">
      <alignment horizontal="left" vertical="top" wrapText="1"/>
      <protection/>
    </xf>
    <xf numFmtId="2" fontId="6" fillId="0" borderId="0" xfId="80" applyNumberFormat="1" applyFont="1" applyBorder="1">
      <alignment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9" fontId="2" fillId="0" borderId="10" xfId="83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9" fontId="3" fillId="0" borderId="0" xfId="83" applyFont="1" applyBorder="1" applyAlignment="1">
      <alignment/>
    </xf>
    <xf numFmtId="9" fontId="2" fillId="0" borderId="10" xfId="83" applyFont="1" applyBorder="1" applyAlignment="1">
      <alignment horizontal="center"/>
    </xf>
    <xf numFmtId="9" fontId="2" fillId="0" borderId="10" xfId="83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9" fontId="3" fillId="0" borderId="0" xfId="83" applyFont="1" applyAlignment="1">
      <alignment/>
    </xf>
    <xf numFmtId="0" fontId="3" fillId="0" borderId="0" xfId="0" applyFont="1" applyBorder="1" applyAlignment="1">
      <alignment horizontal="center"/>
    </xf>
    <xf numFmtId="9" fontId="2" fillId="0" borderId="0" xfId="83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9" fontId="3" fillId="0" borderId="10" xfId="83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83" applyFont="1" applyBorder="1" applyAlignment="1">
      <alignment/>
    </xf>
    <xf numFmtId="9" fontId="2" fillId="0" borderId="10" xfId="83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9" fontId="3" fillId="0" borderId="0" xfId="83" applyFont="1" applyBorder="1" applyAlignment="1">
      <alignment/>
    </xf>
    <xf numFmtId="0" fontId="8" fillId="33" borderId="10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8" fillId="0" borderId="0" xfId="66" applyNumberFormat="1" applyFont="1" applyBorder="1">
      <alignment/>
      <protection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9" fontId="3" fillId="0" borderId="0" xfId="83" applyFont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/>
    </xf>
    <xf numFmtId="9" fontId="12" fillId="0" borderId="0" xfId="83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9" fontId="3" fillId="0" borderId="10" xfId="83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13" fillId="0" borderId="0" xfId="0" applyNumberFormat="1" applyFont="1" applyBorder="1" applyAlignment="1">
      <alignment horizontal="center" vertical="top" wrapText="1"/>
    </xf>
    <xf numFmtId="9" fontId="13" fillId="0" borderId="0" xfId="83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center"/>
    </xf>
    <xf numFmtId="9" fontId="2" fillId="0" borderId="0" xfId="83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9" fontId="3" fillId="0" borderId="0" xfId="83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9" fontId="2" fillId="0" borderId="0" xfId="83" applyNumberFormat="1" applyFont="1" applyBorder="1" applyAlignment="1">
      <alignment horizontal="right" vertical="center" wrapText="1"/>
    </xf>
    <xf numFmtId="2" fontId="3" fillId="0" borderId="10" xfId="83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 quotePrefix="1">
      <alignment horizontal="center"/>
    </xf>
    <xf numFmtId="2" fontId="13" fillId="0" borderId="0" xfId="0" applyNumberFormat="1" applyFont="1" applyBorder="1" applyAlignment="1">
      <alignment horizontal="right" vertical="top" wrapText="1"/>
    </xf>
    <xf numFmtId="9" fontId="13" fillId="0" borderId="0" xfId="83" applyFont="1" applyBorder="1" applyAlignment="1">
      <alignment horizontal="right" wrapText="1"/>
    </xf>
    <xf numFmtId="2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9" fontId="3" fillId="0" borderId="10" xfId="83" applyFont="1" applyBorder="1" applyAlignment="1" quotePrefix="1">
      <alignment horizontal="right"/>
    </xf>
    <xf numFmtId="9" fontId="3" fillId="0" borderId="0" xfId="83" applyFont="1" applyBorder="1" applyAlignment="1" quotePrefix="1">
      <alignment horizontal="right"/>
    </xf>
    <xf numFmtId="1" fontId="11" fillId="0" borderId="0" xfId="0" applyNumberFormat="1" applyFont="1" applyBorder="1" applyAlignment="1">
      <alignment horizontal="center"/>
    </xf>
    <xf numFmtId="0" fontId="5" fillId="0" borderId="0" xfId="66" applyFont="1">
      <alignment/>
      <protection/>
    </xf>
    <xf numFmtId="0" fontId="4" fillId="0" borderId="0" xfId="66" applyFont="1">
      <alignment/>
      <protection/>
    </xf>
    <xf numFmtId="0" fontId="14" fillId="0" borderId="10" xfId="66" applyFont="1" applyFill="1" applyBorder="1" applyAlignment="1">
      <alignment horizontal="center" wrapText="1"/>
      <protection/>
    </xf>
    <xf numFmtId="2" fontId="5" fillId="0" borderId="0" xfId="66" applyNumberFormat="1" applyFont="1" applyBorder="1" applyAlignment="1">
      <alignment wrapText="1"/>
      <protection/>
    </xf>
    <xf numFmtId="0" fontId="5" fillId="0" borderId="0" xfId="66" applyFont="1" applyBorder="1">
      <alignment/>
      <protection/>
    </xf>
    <xf numFmtId="2" fontId="5" fillId="0" borderId="0" xfId="66" applyNumberFormat="1" applyFont="1" applyBorder="1">
      <alignment/>
      <protection/>
    </xf>
    <xf numFmtId="2" fontId="15" fillId="0" borderId="0" xfId="66" applyNumberFormat="1" applyFont="1">
      <alignment/>
      <protection/>
    </xf>
    <xf numFmtId="0" fontId="15" fillId="0" borderId="0" xfId="66" applyFont="1" applyBorder="1">
      <alignment/>
      <protection/>
    </xf>
    <xf numFmtId="0" fontId="9" fillId="0" borderId="0" xfId="0" applyFont="1" applyAlignment="1">
      <alignment/>
    </xf>
    <xf numFmtId="0" fontId="11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2" fontId="4" fillId="0" borderId="10" xfId="66" applyNumberFormat="1" applyFont="1" applyBorder="1" applyAlignment="1">
      <alignment horizontal="center" vertical="center"/>
      <protection/>
    </xf>
    <xf numFmtId="9" fontId="2" fillId="0" borderId="10" xfId="83" applyFont="1" applyBorder="1" applyAlignment="1">
      <alignment horizontal="center" vertical="center"/>
    </xf>
    <xf numFmtId="0" fontId="4" fillId="0" borderId="10" xfId="66" applyFont="1" applyBorder="1" applyAlignment="1">
      <alignment horizontal="center" vertical="center"/>
      <protection/>
    </xf>
    <xf numFmtId="2" fontId="8" fillId="0" borderId="10" xfId="66" applyNumberFormat="1" applyFont="1" applyBorder="1" applyAlignment="1">
      <alignment horizontal="center" vertical="center"/>
      <protection/>
    </xf>
    <xf numFmtId="2" fontId="4" fillId="0" borderId="0" xfId="66" applyNumberFormat="1" applyFont="1" applyBorder="1" applyAlignment="1">
      <alignment vertical="center" wrapText="1"/>
      <protection/>
    </xf>
    <xf numFmtId="0" fontId="4" fillId="0" borderId="0" xfId="66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2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9" fontId="5" fillId="33" borderId="0" xfId="85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4" fillId="0" borderId="0" xfId="66" applyNumberFormat="1" applyFont="1" applyBorder="1" applyAlignment="1">
      <alignment horizontal="center" vertical="center"/>
      <protection/>
    </xf>
    <xf numFmtId="0" fontId="4" fillId="0" borderId="0" xfId="66" applyFont="1" applyBorder="1" applyAlignment="1">
      <alignment horizontal="center" vertical="center" wrapText="1"/>
      <protection/>
    </xf>
    <xf numFmtId="2" fontId="4" fillId="0" borderId="0" xfId="66" applyNumberFormat="1" applyFont="1" applyBorder="1" applyAlignment="1">
      <alignment horizontal="center" vertical="center" wrapText="1"/>
      <protection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9" fontId="2" fillId="0" borderId="0" xfId="83" applyFont="1" applyBorder="1" applyAlignment="1">
      <alignment horizontal="center" vertical="center"/>
    </xf>
    <xf numFmtId="9" fontId="2" fillId="0" borderId="10" xfId="83" applyFont="1" applyBorder="1" applyAlignment="1">
      <alignment horizontal="center" vertical="center" wrapText="1"/>
    </xf>
    <xf numFmtId="9" fontId="3" fillId="0" borderId="10" xfId="83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83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/>
    </xf>
    <xf numFmtId="2" fontId="21" fillId="33" borderId="10" xfId="0" applyNumberFormat="1" applyFont="1" applyFill="1" applyBorder="1" applyAlignment="1">
      <alignment/>
    </xf>
    <xf numFmtId="9" fontId="21" fillId="0" borderId="10" xfId="83" applyFont="1" applyBorder="1" applyAlignment="1">
      <alignment horizontal="center" vertical="center" wrapText="1"/>
    </xf>
    <xf numFmtId="9" fontId="0" fillId="0" borderId="10" xfId="83" applyFont="1" applyBorder="1" applyAlignment="1">
      <alignment horizontal="center" vertical="center" wrapText="1"/>
    </xf>
    <xf numFmtId="9" fontId="0" fillId="0" borderId="10" xfId="83" applyFont="1" applyBorder="1" applyAlignment="1">
      <alignment horizontal="right" vertical="center" wrapText="1"/>
    </xf>
    <xf numFmtId="9" fontId="21" fillId="0" borderId="10" xfId="83" applyFont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21" fillId="0" borderId="10" xfId="64" applyNumberFormat="1" applyFont="1" applyFill="1" applyBorder="1" applyAlignment="1">
      <alignment horizontal="right"/>
      <protection/>
    </xf>
    <xf numFmtId="2" fontId="21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21" fillId="0" borderId="0" xfId="64" applyNumberFormat="1" applyFont="1" applyFill="1" applyBorder="1" applyAlignment="1">
      <alignment horizontal="right"/>
      <protection/>
    </xf>
    <xf numFmtId="2" fontId="21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9" fontId="3" fillId="0" borderId="10" xfId="83" applyFont="1" applyBorder="1" applyAlignment="1">
      <alignment horizontal="center"/>
    </xf>
    <xf numFmtId="2" fontId="0" fillId="0" borderId="10" xfId="0" applyNumberFormat="1" applyFont="1" applyBorder="1" applyAlignment="1">
      <alignment horizontal="right" vertical="center" wrapText="1"/>
    </xf>
    <xf numFmtId="9" fontId="0" fillId="0" borderId="10" xfId="83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2" fontId="21" fillId="0" borderId="0" xfId="0" applyNumberFormat="1" applyFont="1" applyBorder="1" applyAlignment="1">
      <alignment/>
    </xf>
    <xf numFmtId="0" fontId="14" fillId="0" borderId="0" xfId="66" applyFont="1" applyFill="1" applyBorder="1" applyAlignment="1">
      <alignment horizontal="center" wrapText="1"/>
      <protection/>
    </xf>
    <xf numFmtId="0" fontId="5" fillId="0" borderId="0" xfId="66" applyFont="1" applyFill="1" applyBorder="1" applyAlignment="1">
      <alignment horizontal="center" wrapText="1"/>
      <protection/>
    </xf>
    <xf numFmtId="9" fontId="0" fillId="0" borderId="0" xfId="83" applyFont="1" applyBorder="1" applyAlignment="1">
      <alignment/>
    </xf>
    <xf numFmtId="9" fontId="21" fillId="0" borderId="0" xfId="83" applyFont="1" applyBorder="1" applyAlignment="1">
      <alignment/>
    </xf>
    <xf numFmtId="0" fontId="11" fillId="0" borderId="12" xfId="0" applyFont="1" applyBorder="1" applyAlignment="1">
      <alignment horizontal="right"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66" applyFont="1" applyBorder="1" applyAlignment="1">
      <alignment horizont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9" fontId="2" fillId="33" borderId="10" xfId="83" applyFont="1" applyFill="1" applyBorder="1" applyAlignment="1" quotePrefix="1">
      <alignment horizontal="center"/>
    </xf>
    <xf numFmtId="9" fontId="2" fillId="33" borderId="10" xfId="83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9" fontId="3" fillId="33" borderId="10" xfId="83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9" fontId="2" fillId="33" borderId="10" xfId="83" applyFont="1" applyFill="1" applyBorder="1" applyAlignment="1">
      <alignment/>
    </xf>
    <xf numFmtId="0" fontId="59" fillId="33" borderId="10" xfId="73" applyFill="1" applyBorder="1" applyAlignment="1">
      <alignment horizontal="left" vertical="center"/>
      <protection/>
    </xf>
    <xf numFmtId="9" fontId="3" fillId="33" borderId="10" xfId="83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1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9" fontId="0" fillId="33" borderId="10" xfId="83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3" fillId="35" borderId="0" xfId="0" applyFont="1" applyFill="1" applyAlignment="1">
      <alignment/>
    </xf>
    <xf numFmtId="1" fontId="3" fillId="0" borderId="10" xfId="0" applyNumberFormat="1" applyFont="1" applyBorder="1" applyAlignment="1">
      <alignment horizontal="right" vertical="center" wrapText="1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9" fontId="2" fillId="33" borderId="10" xfId="83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9" fontId="3" fillId="33" borderId="0" xfId="83" applyFont="1" applyFill="1" applyAlignment="1">
      <alignment/>
    </xf>
    <xf numFmtId="1" fontId="2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83" applyNumberFormat="1" applyFont="1" applyFill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" fontId="17" fillId="0" borderId="10" xfId="0" applyNumberFormat="1" applyFont="1" applyBorder="1" applyAlignment="1">
      <alignment horizontal="right"/>
    </xf>
    <xf numFmtId="0" fontId="78" fillId="0" borderId="0" xfId="0" applyFont="1" applyAlignment="1">
      <alignment horizontal="right"/>
    </xf>
    <xf numFmtId="1" fontId="17" fillId="0" borderId="10" xfId="78" applyNumberFormat="1" applyFont="1" applyBorder="1" applyAlignment="1">
      <alignment horizontal="right" vertical="top"/>
      <protection/>
    </xf>
    <xf numFmtId="1" fontId="17" fillId="0" borderId="15" xfId="0" applyNumberFormat="1" applyFont="1" applyBorder="1" applyAlignment="1">
      <alignment horizontal="right"/>
    </xf>
    <xf numFmtId="1" fontId="17" fillId="0" borderId="15" xfId="0" applyNumberFormat="1" applyFont="1" applyBorder="1" applyAlignment="1">
      <alignment horizontal="right" vertical="center"/>
    </xf>
    <xf numFmtId="1" fontId="3" fillId="0" borderId="10" xfId="0" applyNumberFormat="1" applyFont="1" applyBorder="1" applyAlignment="1">
      <alignment horizontal="right"/>
    </xf>
    <xf numFmtId="2" fontId="0" fillId="33" borderId="10" xfId="0" applyNumberFormat="1" applyFill="1" applyBorder="1" applyAlignment="1">
      <alignment horizontal="center"/>
    </xf>
    <xf numFmtId="9" fontId="0" fillId="33" borderId="10" xfId="83" applyFont="1" applyFill="1" applyBorder="1" applyAlignment="1">
      <alignment horizontal="center"/>
    </xf>
    <xf numFmtId="9" fontId="21" fillId="0" borderId="10" xfId="83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9" fontId="0" fillId="0" borderId="10" xfId="83" applyFont="1" applyBorder="1" applyAlignment="1">
      <alignment horizontal="center"/>
    </xf>
    <xf numFmtId="2" fontId="2" fillId="0" borderId="10" xfId="83" applyNumberFormat="1" applyFont="1" applyBorder="1" applyAlignment="1">
      <alignment horizontal="center" vertical="center"/>
    </xf>
    <xf numFmtId="2" fontId="22" fillId="0" borderId="0" xfId="0" applyNumberFormat="1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9" fontId="22" fillId="0" borderId="0" xfId="83" applyFont="1" applyFill="1" applyAlignment="1">
      <alignment horizontal="left"/>
    </xf>
    <xf numFmtId="2" fontId="22" fillId="0" borderId="0" xfId="0" applyNumberFormat="1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9" fontId="50" fillId="0" borderId="0" xfId="83" applyFont="1" applyFill="1" applyBorder="1" applyAlignment="1">
      <alignment horizontal="left" vertical="center"/>
    </xf>
    <xf numFmtId="2" fontId="51" fillId="0" borderId="0" xfId="0" applyNumberFormat="1" applyFont="1" applyFill="1" applyBorder="1" applyAlignment="1">
      <alignment horizontal="right"/>
    </xf>
    <xf numFmtId="0" fontId="5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right"/>
    </xf>
    <xf numFmtId="0" fontId="22" fillId="0" borderId="10" xfId="0" applyFont="1" applyFill="1" applyBorder="1" applyAlignment="1">
      <alignment horizontal="right" vertical="center"/>
    </xf>
    <xf numFmtId="2" fontId="51" fillId="0" borderId="0" xfId="0" applyNumberFormat="1" applyFont="1" applyFill="1" applyBorder="1" applyAlignment="1">
      <alignment/>
    </xf>
    <xf numFmtId="0" fontId="22" fillId="0" borderId="10" xfId="0" applyFont="1" applyFill="1" applyBorder="1" applyAlignment="1" quotePrefix="1">
      <alignment horizontal="right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wrapText="1"/>
    </xf>
    <xf numFmtId="9" fontId="24" fillId="0" borderId="0" xfId="83" applyFont="1" applyFill="1" applyBorder="1" applyAlignment="1">
      <alignment wrapText="1"/>
    </xf>
    <xf numFmtId="2" fontId="22" fillId="36" borderId="0" xfId="0" applyNumberFormat="1" applyFont="1" applyFill="1" applyBorder="1" applyAlignment="1">
      <alignment horizontal="center"/>
    </xf>
    <xf numFmtId="2" fontId="24" fillId="36" borderId="0" xfId="0" applyNumberFormat="1" applyFont="1" applyFill="1" applyBorder="1" applyAlignment="1">
      <alignment horizontal="center"/>
    </xf>
    <xf numFmtId="0" fontId="24" fillId="36" borderId="10" xfId="0" applyFont="1" applyFill="1" applyBorder="1" applyAlignment="1">
      <alignment horizontal="center"/>
    </xf>
    <xf numFmtId="0" fontId="22" fillId="36" borderId="10" xfId="0" applyFont="1" applyFill="1" applyBorder="1" applyAlignment="1">
      <alignment horizontal="center"/>
    </xf>
    <xf numFmtId="9" fontId="24" fillId="36" borderId="10" xfId="83" applyFont="1" applyFill="1" applyBorder="1" applyAlignment="1">
      <alignment horizontal="center"/>
    </xf>
    <xf numFmtId="9" fontId="22" fillId="0" borderId="0" xfId="83" applyFont="1" applyFill="1" applyBorder="1" applyAlignment="1">
      <alignment/>
    </xf>
    <xf numFmtId="0" fontId="22" fillId="0" borderId="10" xfId="0" applyFont="1" applyBorder="1" applyAlignment="1">
      <alignment horizontal="center"/>
    </xf>
    <xf numFmtId="2" fontId="22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9" fontId="22" fillId="0" borderId="0" xfId="83" applyFont="1" applyFill="1" applyAlignment="1">
      <alignment/>
    </xf>
    <xf numFmtId="0" fontId="22" fillId="0" borderId="0" xfId="0" applyFont="1" applyAlignment="1">
      <alignment/>
    </xf>
    <xf numFmtId="0" fontId="24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9" fontId="24" fillId="0" borderId="10" xfId="83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/>
    </xf>
    <xf numFmtId="1" fontId="24" fillId="0" borderId="10" xfId="83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2" fontId="22" fillId="0" borderId="0" xfId="0" applyNumberFormat="1" applyFont="1" applyFill="1" applyBorder="1" applyAlignment="1">
      <alignment horizontal="center" vertical="center"/>
    </xf>
    <xf numFmtId="9" fontId="24" fillId="34" borderId="0" xfId="83" applyFont="1" applyFill="1" applyBorder="1" applyAlignment="1">
      <alignment vertical="center"/>
    </xf>
    <xf numFmtId="0" fontId="52" fillId="0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2" fontId="22" fillId="0" borderId="0" xfId="0" applyNumberFormat="1" applyFont="1" applyFill="1" applyBorder="1" applyAlignment="1">
      <alignment horizontal="right"/>
    </xf>
    <xf numFmtId="0" fontId="24" fillId="36" borderId="10" xfId="0" applyFont="1" applyFill="1" applyBorder="1" applyAlignment="1">
      <alignment horizontal="center" wrapText="1"/>
    </xf>
    <xf numFmtId="2" fontId="22" fillId="0" borderId="0" xfId="0" applyNumberFormat="1" applyFont="1" applyFill="1" applyBorder="1" applyAlignment="1">
      <alignment/>
    </xf>
    <xf numFmtId="0" fontId="79" fillId="0" borderId="10" xfId="63" applyFont="1" applyFill="1" applyBorder="1">
      <alignment/>
      <protection/>
    </xf>
    <xf numFmtId="0" fontId="79" fillId="0" borderId="0" xfId="63" applyFont="1" applyBorder="1">
      <alignment/>
      <protection/>
    </xf>
    <xf numFmtId="0" fontId="53" fillId="0" borderId="0" xfId="0" applyFont="1" applyFill="1" applyBorder="1" applyAlignment="1">
      <alignment/>
    </xf>
    <xf numFmtId="1" fontId="22" fillId="0" borderId="0" xfId="0" applyNumberFormat="1" applyFont="1" applyFill="1" applyAlignment="1">
      <alignment horizontal="center"/>
    </xf>
    <xf numFmtId="0" fontId="24" fillId="36" borderId="0" xfId="0" applyFont="1" applyFill="1" applyBorder="1" applyAlignment="1">
      <alignment horizontal="center"/>
    </xf>
    <xf numFmtId="0" fontId="24" fillId="36" borderId="10" xfId="0" applyFont="1" applyFill="1" applyBorder="1" applyAlignment="1">
      <alignment horizontal="center" vertical="center"/>
    </xf>
    <xf numFmtId="9" fontId="24" fillId="36" borderId="10" xfId="83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2" fillId="36" borderId="10" xfId="0" applyFont="1" applyFill="1" applyBorder="1" applyAlignment="1">
      <alignment horizontal="center" wrapText="1"/>
    </xf>
    <xf numFmtId="9" fontId="24" fillId="36" borderId="10" xfId="83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/>
    </xf>
    <xf numFmtId="9" fontId="24" fillId="0" borderId="10" xfId="83" applyFont="1" applyFill="1" applyBorder="1" applyAlignment="1">
      <alignment horizontal="center"/>
    </xf>
    <xf numFmtId="9" fontId="52" fillId="0" borderId="0" xfId="83" applyFont="1" applyFill="1" applyAlignment="1">
      <alignment horizontal="center"/>
    </xf>
    <xf numFmtId="2" fontId="52" fillId="0" borderId="0" xfId="0" applyNumberFormat="1" applyFont="1" applyFill="1" applyAlignment="1">
      <alignment horizontal="center"/>
    </xf>
    <xf numFmtId="2" fontId="22" fillId="0" borderId="0" xfId="0" applyNumberFormat="1" applyFont="1" applyAlignment="1">
      <alignment/>
    </xf>
    <xf numFmtId="0" fontId="24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2" fillId="0" borderId="0" xfId="0" applyFont="1" applyAlignment="1">
      <alignment/>
    </xf>
    <xf numFmtId="0" fontId="2" fillId="33" borderId="14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9" fontId="21" fillId="33" borderId="10" xfId="83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/>
    </xf>
    <xf numFmtId="2" fontId="21" fillId="33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9" fontId="3" fillId="33" borderId="10" xfId="83" applyFont="1" applyFill="1" applyBorder="1" applyAlignment="1">
      <alignment horizontal="center"/>
    </xf>
    <xf numFmtId="2" fontId="23" fillId="33" borderId="10" xfId="0" applyNumberFormat="1" applyFont="1" applyFill="1" applyBorder="1" applyAlignment="1">
      <alignment horizontal="center"/>
    </xf>
    <xf numFmtId="2" fontId="25" fillId="33" borderId="10" xfId="0" applyNumberFormat="1" applyFont="1" applyFill="1" applyBorder="1" applyAlignment="1">
      <alignment horizontal="center"/>
    </xf>
    <xf numFmtId="0" fontId="26" fillId="0" borderId="10" xfId="66" applyFont="1" applyFill="1" applyBorder="1" applyAlignment="1">
      <alignment horizontal="center" vertical="top" wrapText="1"/>
      <protection/>
    </xf>
    <xf numFmtId="2" fontId="26" fillId="0" borderId="10" xfId="66" applyNumberFormat="1" applyFont="1" applyBorder="1" applyAlignment="1">
      <alignment horizontal="center" vertical="top" wrapText="1"/>
      <protection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vertical="top" wrapText="1"/>
    </xf>
    <xf numFmtId="0" fontId="16" fillId="0" borderId="0" xfId="0" applyFont="1" applyFill="1" applyAlignment="1">
      <alignment/>
    </xf>
    <xf numFmtId="0" fontId="5" fillId="0" borderId="10" xfId="66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/>
    </xf>
    <xf numFmtId="0" fontId="23" fillId="0" borderId="10" xfId="67" applyFont="1" applyBorder="1" applyAlignment="1">
      <alignment horizontal="center"/>
      <protection/>
    </xf>
    <xf numFmtId="2" fontId="24" fillId="33" borderId="10" xfId="0" applyNumberFormat="1" applyFont="1" applyFill="1" applyBorder="1" applyAlignment="1">
      <alignment horizontal="center" vertical="center"/>
    </xf>
    <xf numFmtId="9" fontId="24" fillId="0" borderId="10" xfId="83" applyFont="1" applyFill="1" applyBorder="1" applyAlignment="1">
      <alignment horizontal="center" vertical="center"/>
    </xf>
    <xf numFmtId="2" fontId="22" fillId="36" borderId="10" xfId="0" applyNumberFormat="1" applyFont="1" applyFill="1" applyBorder="1" applyAlignment="1">
      <alignment horizontal="center"/>
    </xf>
    <xf numFmtId="2" fontId="24" fillId="36" borderId="10" xfId="0" applyNumberFormat="1" applyFont="1" applyFill="1" applyBorder="1" applyAlignment="1">
      <alignment horizontal="center"/>
    </xf>
    <xf numFmtId="9" fontId="22" fillId="0" borderId="10" xfId="83" applyFont="1" applyFill="1" applyBorder="1" applyAlignment="1">
      <alignment/>
    </xf>
    <xf numFmtId="0" fontId="24" fillId="36" borderId="10" xfId="0" applyFont="1" applyFill="1" applyBorder="1" applyAlignment="1">
      <alignment horizontal="center" vertical="center" wrapText="1"/>
    </xf>
    <xf numFmtId="9" fontId="24" fillId="36" borderId="10" xfId="83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right"/>
    </xf>
    <xf numFmtId="0" fontId="24" fillId="0" borderId="1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/>
    </xf>
    <xf numFmtId="2" fontId="24" fillId="36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0" xfId="83" applyNumberFormat="1" applyFont="1" applyBorder="1" applyAlignment="1">
      <alignment horizontal="center"/>
    </xf>
    <xf numFmtId="9" fontId="22" fillId="0" borderId="10" xfId="83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 vertical="center"/>
    </xf>
    <xf numFmtId="9" fontId="24" fillId="34" borderId="10" xfId="83" applyFont="1" applyFill="1" applyBorder="1" applyAlignment="1">
      <alignment horizontal="center"/>
    </xf>
    <xf numFmtId="2" fontId="5" fillId="0" borderId="10" xfId="66" applyNumberFormat="1" applyFont="1" applyBorder="1" applyAlignment="1">
      <alignment vertical="center" wrapText="1"/>
      <protection/>
    </xf>
    <xf numFmtId="181" fontId="3" fillId="0" borderId="0" xfId="0" applyNumberFormat="1" applyFont="1" applyAlignment="1">
      <alignment/>
    </xf>
    <xf numFmtId="0" fontId="80" fillId="37" borderId="10" xfId="0" applyFont="1" applyFill="1" applyBorder="1" applyAlignment="1">
      <alignment horizontal="left" vertical="center" wrapText="1" readingOrder="1"/>
    </xf>
    <xf numFmtId="0" fontId="81" fillId="37" borderId="10" xfId="0" applyFont="1" applyFill="1" applyBorder="1" applyAlignment="1">
      <alignment horizontal="center" wrapText="1" readingOrder="1"/>
    </xf>
    <xf numFmtId="0" fontId="81" fillId="37" borderId="10" xfId="0" applyFont="1" applyFill="1" applyBorder="1" applyAlignment="1">
      <alignment horizontal="center" vertical="center" wrapText="1" readingOrder="1"/>
    </xf>
    <xf numFmtId="0" fontId="82" fillId="37" borderId="10" xfId="0" applyFont="1" applyFill="1" applyBorder="1" applyAlignment="1">
      <alignment horizontal="center" vertical="center" wrapText="1" readingOrder="1"/>
    </xf>
    <xf numFmtId="9" fontId="81" fillId="37" borderId="10" xfId="83" applyFont="1" applyFill="1" applyBorder="1" applyAlignment="1">
      <alignment horizontal="center" vertical="center" wrapText="1"/>
    </xf>
    <xf numFmtId="1" fontId="3" fillId="0" borderId="0" xfId="83" applyNumberFormat="1" applyFont="1" applyAlignment="1">
      <alignment/>
    </xf>
    <xf numFmtId="0" fontId="0" fillId="0" borderId="10" xfId="0" applyFont="1" applyBorder="1" applyAlignment="1">
      <alignment horizontal="center" vertical="top" wrapText="1"/>
    </xf>
    <xf numFmtId="2" fontId="22" fillId="0" borderId="0" xfId="83" applyNumberFormat="1" applyFont="1" applyFill="1" applyAlignment="1">
      <alignment horizontal="left"/>
    </xf>
    <xf numFmtId="10" fontId="3" fillId="0" borderId="0" xfId="83" applyNumberFormat="1" applyFont="1" applyAlignment="1">
      <alignment/>
    </xf>
    <xf numFmtId="1" fontId="83" fillId="37" borderId="17" xfId="0" applyNumberFormat="1" applyFont="1" applyFill="1" applyBorder="1" applyAlignment="1">
      <alignment horizontal="right" wrapText="1" readingOrder="1"/>
    </xf>
    <xf numFmtId="1" fontId="22" fillId="0" borderId="0" xfId="0" applyNumberFormat="1" applyFont="1" applyFill="1" applyAlignment="1">
      <alignment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1" fontId="31" fillId="0" borderId="19" xfId="0" applyNumberFormat="1" applyFont="1" applyBorder="1" applyAlignment="1">
      <alignment horizontal="center" vertical="center" wrapText="1"/>
    </xf>
    <xf numFmtId="1" fontId="31" fillId="0" borderId="21" xfId="0" applyNumberFormat="1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24" fillId="38" borderId="10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2" fontId="4" fillId="0" borderId="15" xfId="66" applyNumberFormat="1" applyFont="1" applyBorder="1" applyAlignment="1">
      <alignment horizontal="center" vertical="center"/>
      <protection/>
    </xf>
    <xf numFmtId="2" fontId="4" fillId="0" borderId="26" xfId="66" applyNumberFormat="1" applyFont="1" applyBorder="1" applyAlignment="1">
      <alignment horizontal="center" vertical="center"/>
      <protection/>
    </xf>
    <xf numFmtId="0" fontId="57" fillId="38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57" fillId="36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39" borderId="31" xfId="0" applyFont="1" applyFill="1" applyBorder="1" applyAlignment="1">
      <alignment horizontal="center"/>
    </xf>
    <xf numFmtId="0" fontId="2" fillId="39" borderId="32" xfId="0" applyFont="1" applyFill="1" applyBorder="1" applyAlignment="1">
      <alignment horizontal="center"/>
    </xf>
    <xf numFmtId="0" fontId="2" fillId="39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2" fillId="0" borderId="27" xfId="0" applyFont="1" applyBorder="1" applyAlignment="1">
      <alignment horizontal="left" wrapText="1"/>
    </xf>
    <xf numFmtId="1" fontId="4" fillId="0" borderId="31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0" fontId="22" fillId="0" borderId="1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  <xf numFmtId="1" fontId="7" fillId="0" borderId="0" xfId="0" applyNumberFormat="1" applyFont="1" applyBorder="1" applyAlignment="1">
      <alignment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3" xfId="66"/>
    <cellStyle name="Normal 3 2" xfId="67"/>
    <cellStyle name="Normal 3 2 2" xfId="68"/>
    <cellStyle name="Normal 3 3" xfId="69"/>
    <cellStyle name="Normal 34" xfId="70"/>
    <cellStyle name="Normal 4" xfId="71"/>
    <cellStyle name="Normal 4 2" xfId="72"/>
    <cellStyle name="Normal 6" xfId="73"/>
    <cellStyle name="Normal 7" xfId="74"/>
    <cellStyle name="Normal 7 2" xfId="75"/>
    <cellStyle name="Normal 88" xfId="76"/>
    <cellStyle name="Normal 89" xfId="77"/>
    <cellStyle name="Normal 9" xfId="78"/>
    <cellStyle name="Normal 90" xfId="79"/>
    <cellStyle name="Normal_calculation -utt" xfId="80"/>
    <cellStyle name="Note" xfId="81"/>
    <cellStyle name="Output" xfId="82"/>
    <cellStyle name="Percent" xfId="83"/>
    <cellStyle name="Percent 2" xfId="84"/>
    <cellStyle name="Percent 2 2" xfId="85"/>
    <cellStyle name="Percent 2 2 2" xfId="86"/>
    <cellStyle name="Percent 2 3" xfId="87"/>
    <cellStyle name="Percent 2 3 2" xfId="88"/>
    <cellStyle name="Percent 6" xfId="89"/>
    <cellStyle name="Percent 6 2" xfId="90"/>
    <cellStyle name="Title" xfId="91"/>
    <cellStyle name="Total" xfId="92"/>
    <cellStyle name="Warning Text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335</xdr:row>
      <xdr:rowOff>0</xdr:rowOff>
    </xdr:from>
    <xdr:to>
      <xdr:col>6</xdr:col>
      <xdr:colOff>533400</xdr:colOff>
      <xdr:row>335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438775" y="64550925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335</xdr:row>
      <xdr:rowOff>0</xdr:rowOff>
    </xdr:from>
    <xdr:to>
      <xdr:col>3</xdr:col>
      <xdr:colOff>333375</xdr:colOff>
      <xdr:row>335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847975" y="64550925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771525</xdr:colOff>
      <xdr:row>335</xdr:row>
      <xdr:rowOff>0</xdr:rowOff>
    </xdr:from>
    <xdr:to>
      <xdr:col>5</xdr:col>
      <xdr:colOff>295275</xdr:colOff>
      <xdr:row>335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238750" y="64550925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6"/>
  <sheetViews>
    <sheetView tabSelected="1" view="pageBreakPreview" zoomScaleNormal="106" zoomScaleSheetLayoutView="100" zoomScalePageLayoutView="0" workbookViewId="0" topLeftCell="A4">
      <selection activeCell="G23" sqref="G23"/>
    </sheetView>
  </sheetViews>
  <sheetFormatPr defaultColWidth="9.140625" defaultRowHeight="12.75"/>
  <cols>
    <col min="1" max="1" width="13.28125" style="10" customWidth="1"/>
    <col min="2" max="2" width="20.00390625" style="10" customWidth="1"/>
    <col min="3" max="3" width="17.7109375" style="10" customWidth="1"/>
    <col min="4" max="4" width="16.00390625" style="10" customWidth="1"/>
    <col min="5" max="5" width="13.57421875" style="10" customWidth="1"/>
    <col min="6" max="6" width="17.00390625" style="10" customWidth="1"/>
    <col min="7" max="7" width="13.421875" style="10" customWidth="1"/>
    <col min="8" max="8" width="15.57421875" style="10" customWidth="1"/>
    <col min="9" max="9" width="10.57421875" style="10" customWidth="1"/>
    <col min="10" max="10" width="9.140625" style="10" customWidth="1"/>
    <col min="11" max="11" width="11.421875" style="10" customWidth="1"/>
    <col min="12" max="12" width="13.8515625" style="10" customWidth="1"/>
    <col min="13" max="16384" width="9.140625" style="10" customWidth="1"/>
  </cols>
  <sheetData>
    <row r="1" spans="1:8" ht="14.25">
      <c r="A1" s="383" t="s">
        <v>0</v>
      </c>
      <c r="B1" s="384"/>
      <c r="C1" s="384"/>
      <c r="D1" s="384"/>
      <c r="E1" s="384"/>
      <c r="F1" s="384"/>
      <c r="G1" s="384"/>
      <c r="H1" s="385"/>
    </row>
    <row r="2" spans="1:8" ht="14.25">
      <c r="A2" s="386" t="s">
        <v>1</v>
      </c>
      <c r="B2" s="387"/>
      <c r="C2" s="387"/>
      <c r="D2" s="387"/>
      <c r="E2" s="387"/>
      <c r="F2" s="387"/>
      <c r="G2" s="387"/>
      <c r="H2" s="388"/>
    </row>
    <row r="3" spans="1:8" ht="14.25">
      <c r="A3" s="386" t="s">
        <v>204</v>
      </c>
      <c r="B3" s="387"/>
      <c r="C3" s="387"/>
      <c r="D3" s="387"/>
      <c r="E3" s="387"/>
      <c r="F3" s="387"/>
      <c r="G3" s="387"/>
      <c r="H3" s="388"/>
    </row>
    <row r="4" spans="1:8" ht="5.25" customHeight="1">
      <c r="A4" s="5"/>
      <c r="B4" s="6"/>
      <c r="C4" s="6"/>
      <c r="D4" s="6"/>
      <c r="E4" s="6"/>
      <c r="F4" s="6"/>
      <c r="G4" s="7"/>
      <c r="H4" s="8"/>
    </row>
    <row r="5" spans="1:8" ht="14.25">
      <c r="A5" s="389" t="s">
        <v>158</v>
      </c>
      <c r="B5" s="390"/>
      <c r="C5" s="390"/>
      <c r="D5" s="390"/>
      <c r="E5" s="390"/>
      <c r="F5" s="390"/>
      <c r="G5" s="390"/>
      <c r="H5" s="391"/>
    </row>
    <row r="6" spans="1:6" ht="5.25" customHeight="1">
      <c r="A6" s="9"/>
      <c r="B6" s="9"/>
      <c r="C6" s="9"/>
      <c r="D6" s="9"/>
      <c r="E6" s="9"/>
      <c r="F6" s="9"/>
    </row>
    <row r="7" spans="1:8" ht="14.25">
      <c r="A7" s="392" t="s">
        <v>2</v>
      </c>
      <c r="B7" s="392"/>
      <c r="C7" s="392"/>
      <c r="D7" s="392"/>
      <c r="E7" s="392"/>
      <c r="F7" s="392"/>
      <c r="G7" s="392"/>
      <c r="H7" s="392"/>
    </row>
    <row r="8" ht="4.5" customHeight="1"/>
    <row r="9" spans="1:8" ht="14.25">
      <c r="A9" s="392" t="s">
        <v>213</v>
      </c>
      <c r="B9" s="392"/>
      <c r="C9" s="392"/>
      <c r="D9" s="392"/>
      <c r="E9" s="392"/>
      <c r="F9" s="392"/>
      <c r="G9" s="392"/>
      <c r="H9" s="392"/>
    </row>
    <row r="10" ht="6.75" customHeight="1"/>
    <row r="11" spans="1:8" ht="14.25">
      <c r="A11" s="11" t="s">
        <v>3</v>
      </c>
      <c r="B11" s="11"/>
      <c r="C11" s="11"/>
      <c r="D11" s="11"/>
      <c r="E11" s="11"/>
      <c r="F11" s="11"/>
      <c r="G11" s="11"/>
      <c r="H11" s="11"/>
    </row>
    <row r="12" spans="1:8" ht="14.25">
      <c r="A12" s="11"/>
      <c r="B12" s="11"/>
      <c r="C12" s="11"/>
      <c r="D12" s="11"/>
      <c r="E12" s="11"/>
      <c r="F12" s="11"/>
      <c r="G12" s="11"/>
      <c r="H12" s="11"/>
    </row>
    <row r="13" spans="1:8" ht="12.75" customHeight="1">
      <c r="A13" s="379" t="s">
        <v>4</v>
      </c>
      <c r="B13" s="379"/>
      <c r="C13" s="12"/>
      <c r="D13" s="13"/>
      <c r="E13" s="13"/>
      <c r="F13" s="11"/>
      <c r="G13" s="11"/>
      <c r="H13" s="11"/>
    </row>
    <row r="14" spans="1:8" ht="6.75" customHeight="1">
      <c r="A14" s="14"/>
      <c r="B14" s="14"/>
      <c r="C14" s="12"/>
      <c r="D14" s="13"/>
      <c r="E14" s="13"/>
      <c r="F14" s="11"/>
      <c r="G14" s="11"/>
      <c r="H14" s="11"/>
    </row>
    <row r="15" spans="1:8" ht="86.25" customHeight="1">
      <c r="A15" s="15" t="s">
        <v>5</v>
      </c>
      <c r="B15" s="16" t="s">
        <v>205</v>
      </c>
      <c r="C15" s="16" t="s">
        <v>206</v>
      </c>
      <c r="D15" s="16" t="s">
        <v>6</v>
      </c>
      <c r="E15" s="15" t="s">
        <v>7</v>
      </c>
      <c r="F15" s="11"/>
      <c r="G15" s="11"/>
      <c r="H15" s="11"/>
    </row>
    <row r="16" spans="1:8" ht="14.25" customHeight="1" thickBot="1">
      <c r="A16" s="17">
        <v>1</v>
      </c>
      <c r="B16" s="18">
        <v>2</v>
      </c>
      <c r="C16" s="18">
        <v>3</v>
      </c>
      <c r="D16" s="18" t="s">
        <v>8</v>
      </c>
      <c r="E16" s="17" t="s">
        <v>9</v>
      </c>
      <c r="F16" s="11"/>
      <c r="G16" s="11"/>
      <c r="H16" s="11"/>
    </row>
    <row r="17" spans="1:12" ht="15.75" thickBot="1">
      <c r="A17" s="19" t="s">
        <v>10</v>
      </c>
      <c r="B17" s="228">
        <v>810287</v>
      </c>
      <c r="C17" s="228">
        <v>827305.8491379311</v>
      </c>
      <c r="D17" s="206">
        <f>C17-B17</f>
        <v>17018.84913793113</v>
      </c>
      <c r="E17" s="21">
        <f>D17/B17</f>
        <v>0.021003482886842725</v>
      </c>
      <c r="I17" s="359">
        <v>1368561</v>
      </c>
      <c r="K17" s="361">
        <v>842762</v>
      </c>
      <c r="L17" s="363">
        <v>565814</v>
      </c>
    </row>
    <row r="18" spans="1:12" ht="15.75" thickBot="1">
      <c r="A18" s="19" t="s">
        <v>11</v>
      </c>
      <c r="B18" s="229">
        <v>555980</v>
      </c>
      <c r="C18" s="230">
        <v>536561.3103448276</v>
      </c>
      <c r="D18" s="206">
        <f>C18-B18</f>
        <v>-19418.689655172406</v>
      </c>
      <c r="E18" s="21">
        <f>D18/B18</f>
        <v>-0.03492695718402174</v>
      </c>
      <c r="F18" s="11"/>
      <c r="G18" s="407">
        <f>B17+B19</f>
        <v>812581</v>
      </c>
      <c r="H18" s="407">
        <f>C17+C19</f>
        <v>829543.6574712645</v>
      </c>
      <c r="I18" s="360">
        <v>1447990</v>
      </c>
      <c r="K18" s="362">
        <v>787535</v>
      </c>
      <c r="L18" s="364">
        <v>475990</v>
      </c>
    </row>
    <row r="19" spans="1:12" ht="15.75" thickBot="1">
      <c r="A19" s="19" t="s">
        <v>128</v>
      </c>
      <c r="B19" s="231">
        <v>2294</v>
      </c>
      <c r="C19" s="232">
        <v>2237.8083333333334</v>
      </c>
      <c r="D19" s="206">
        <f>C19-B19</f>
        <v>-56.191666666666606</v>
      </c>
      <c r="E19" s="21">
        <f>D19/B19</f>
        <v>-0.02449505957570471</v>
      </c>
      <c r="F19" s="11"/>
      <c r="G19" s="13"/>
      <c r="H19" s="13"/>
      <c r="I19" s="360">
        <v>1366105</v>
      </c>
      <c r="K19" s="362">
        <v>842762</v>
      </c>
      <c r="L19" s="364">
        <v>565814</v>
      </c>
    </row>
    <row r="20" spans="1:12" ht="15.75" thickBot="1">
      <c r="A20" s="19" t="s">
        <v>12</v>
      </c>
      <c r="B20" s="173">
        <f>SUM(B17:B19)</f>
        <v>1368561</v>
      </c>
      <c r="C20" s="173">
        <f>SUM(C17:C19)</f>
        <v>1366104.967816092</v>
      </c>
      <c r="D20" s="206">
        <f>C20-B20</f>
        <v>-2456.032183907926</v>
      </c>
      <c r="E20" s="21">
        <f>D20/B20</f>
        <v>-0.0017946092164747688</v>
      </c>
      <c r="G20" s="356">
        <f>C20/B20</f>
        <v>0.9982053907835252</v>
      </c>
      <c r="K20" s="365">
        <v>836164.3965517245</v>
      </c>
      <c r="L20" s="366">
        <v>538627.2413793104</v>
      </c>
    </row>
    <row r="21" spans="7:12" ht="13.5" customHeight="1">
      <c r="G21" s="31"/>
      <c r="H21" s="31"/>
      <c r="K21" s="127">
        <f>AVERAGE(K17:K20)</f>
        <v>827305.8491379311</v>
      </c>
      <c r="L21" s="127">
        <f>AVERAGE(L17:L20)</f>
        <v>536561.3103448276</v>
      </c>
    </row>
    <row r="22" spans="1:7" ht="15.75" customHeight="1">
      <c r="A22" s="379" t="s">
        <v>13</v>
      </c>
      <c r="B22" s="379"/>
      <c r="C22" s="379"/>
      <c r="D22" s="379"/>
      <c r="G22" s="10">
        <f>H18/G18</f>
        <v>1.0208750358072174</v>
      </c>
    </row>
    <row r="23" spans="1:12" ht="13.5" customHeight="1">
      <c r="A23" s="22"/>
      <c r="B23" s="22"/>
      <c r="C23" s="22"/>
      <c r="D23" s="22"/>
      <c r="I23" s="127">
        <f>C17+C19</f>
        <v>829543.6574712645</v>
      </c>
      <c r="K23" s="127">
        <f>C17-K21</f>
        <v>0</v>
      </c>
      <c r="L23" s="127">
        <f>C18-L21</f>
        <v>0</v>
      </c>
    </row>
    <row r="24" spans="1:9" ht="15" customHeight="1">
      <c r="A24" s="23" t="s">
        <v>15</v>
      </c>
      <c r="B24" s="233">
        <v>244</v>
      </c>
      <c r="C24" s="233">
        <v>232</v>
      </c>
      <c r="D24" s="20">
        <f>C24-B24</f>
        <v>-12</v>
      </c>
      <c r="E24" s="21">
        <f>D24/B24</f>
        <v>-0.04918032786885246</v>
      </c>
      <c r="G24" s="10" t="s">
        <v>14</v>
      </c>
      <c r="I24" s="127">
        <f>I23-K21</f>
        <v>2237.808333333349</v>
      </c>
    </row>
    <row r="25" spans="1:12" ht="15" customHeight="1">
      <c r="A25" s="23" t="s">
        <v>16</v>
      </c>
      <c r="B25" s="233">
        <v>244</v>
      </c>
      <c r="C25" s="233">
        <v>232</v>
      </c>
      <c r="D25" s="20">
        <f>C25-B25</f>
        <v>-12</v>
      </c>
      <c r="E25" s="21">
        <f>D25/B25</f>
        <v>-0.04918032786885246</v>
      </c>
      <c r="G25" s="10" t="s">
        <v>14</v>
      </c>
      <c r="K25" s="10">
        <f>K20+8733</f>
        <v>844897.3965517245</v>
      </c>
      <c r="L25" s="127">
        <f>L20+L23</f>
        <v>538627.2413793104</v>
      </c>
    </row>
    <row r="26" spans="1:5" ht="15" customHeight="1">
      <c r="A26" s="23" t="s">
        <v>128</v>
      </c>
      <c r="B26" s="233">
        <v>302</v>
      </c>
      <c r="C26" s="233">
        <v>240</v>
      </c>
      <c r="D26" s="20">
        <f>C26-B26</f>
        <v>-62</v>
      </c>
      <c r="E26" s="21">
        <f>D26/B26</f>
        <v>-0.2052980132450331</v>
      </c>
    </row>
    <row r="27" spans="1:12" ht="15" customHeight="1">
      <c r="A27" s="379"/>
      <c r="B27" s="379"/>
      <c r="C27" s="379"/>
      <c r="D27" s="379"/>
      <c r="E27" s="27"/>
      <c r="K27" s="127">
        <f>K23*4</f>
        <v>0</v>
      </c>
      <c r="L27" s="127">
        <f>L23*4</f>
        <v>0</v>
      </c>
    </row>
    <row r="28" spans="1:5" ht="16.5" customHeight="1">
      <c r="A28" s="393" t="s">
        <v>207</v>
      </c>
      <c r="B28" s="393"/>
      <c r="C28" s="393"/>
      <c r="D28" s="393"/>
      <c r="E28" s="27"/>
    </row>
    <row r="29" spans="1:12" ht="57.75" customHeight="1">
      <c r="A29" s="16" t="s">
        <v>5</v>
      </c>
      <c r="B29" s="16" t="s">
        <v>17</v>
      </c>
      <c r="C29" s="16" t="s">
        <v>18</v>
      </c>
      <c r="D29" s="16" t="s">
        <v>19</v>
      </c>
      <c r="E29" s="115" t="s">
        <v>7</v>
      </c>
      <c r="G29" s="10" t="s">
        <v>14</v>
      </c>
      <c r="K29" s="127">
        <f>K27+K20</f>
        <v>836164.3965517245</v>
      </c>
      <c r="L29" s="127">
        <f>L27+L20</f>
        <v>538627.2413793104</v>
      </c>
    </row>
    <row r="30" spans="1:8" ht="14.25">
      <c r="A30" s="19" t="s">
        <v>15</v>
      </c>
      <c r="B30" s="24">
        <f>B17*B24</f>
        <v>197710028</v>
      </c>
      <c r="C30" s="233">
        <v>191934957</v>
      </c>
      <c r="D30" s="20">
        <f>C30-B30</f>
        <v>-5775071</v>
      </c>
      <c r="E30" s="21">
        <f>D30/B30</f>
        <v>-0.029209803156772605</v>
      </c>
      <c r="G30" s="10" t="s">
        <v>14</v>
      </c>
      <c r="H30" s="10" t="s">
        <v>14</v>
      </c>
    </row>
    <row r="31" spans="1:8" ht="14.25">
      <c r="A31" s="19" t="s">
        <v>20</v>
      </c>
      <c r="B31" s="24">
        <f>B18*B25</f>
        <v>135659120</v>
      </c>
      <c r="C31" s="233">
        <v>124482224</v>
      </c>
      <c r="D31" s="20">
        <f>C31-B31</f>
        <v>-11176896</v>
      </c>
      <c r="E31" s="21">
        <f>D31/B31</f>
        <v>-0.08238956584710265</v>
      </c>
      <c r="G31" s="10" t="s">
        <v>14</v>
      </c>
      <c r="H31" s="10" t="s">
        <v>14</v>
      </c>
    </row>
    <row r="32" spans="1:7" ht="14.25">
      <c r="A32" s="19" t="s">
        <v>128</v>
      </c>
      <c r="B32" s="24">
        <f>B19*B26</f>
        <v>692788</v>
      </c>
      <c r="C32" s="233">
        <v>537074</v>
      </c>
      <c r="D32" s="20">
        <f>C32-B32</f>
        <v>-155714</v>
      </c>
      <c r="E32" s="21">
        <f>D32/B32</f>
        <v>-0.22476428575552695</v>
      </c>
      <c r="G32" s="127"/>
    </row>
    <row r="33" spans="1:7" ht="17.25" customHeight="1">
      <c r="A33" s="19" t="s">
        <v>12</v>
      </c>
      <c r="B33" s="24">
        <f>SUM(B30:B32)</f>
        <v>334061936</v>
      </c>
      <c r="C33" s="24">
        <f>C30+C31+C32</f>
        <v>316954255</v>
      </c>
      <c r="D33" s="20">
        <f>C33-B33</f>
        <v>-17107681</v>
      </c>
      <c r="E33" s="21">
        <f>D33/B33</f>
        <v>-0.05121110535622352</v>
      </c>
      <c r="G33" s="10" t="s">
        <v>14</v>
      </c>
    </row>
    <row r="34" spans="1:7" ht="14.25">
      <c r="A34" s="14"/>
      <c r="B34" s="14"/>
      <c r="C34" s="14"/>
      <c r="D34" s="14"/>
      <c r="E34" s="27"/>
      <c r="G34" s="10" t="s">
        <v>14</v>
      </c>
    </row>
    <row r="35" spans="1:7" ht="36" customHeight="1">
      <c r="A35" s="379" t="s">
        <v>208</v>
      </c>
      <c r="B35" s="379"/>
      <c r="C35" s="379"/>
      <c r="D35" s="379"/>
      <c r="E35" s="379"/>
      <c r="F35" s="379"/>
      <c r="G35" s="10" t="s">
        <v>14</v>
      </c>
    </row>
    <row r="36" spans="1:7" ht="55.5" customHeight="1">
      <c r="A36" s="16" t="s">
        <v>5</v>
      </c>
      <c r="B36" s="16" t="s">
        <v>209</v>
      </c>
      <c r="C36" s="394" t="s">
        <v>18</v>
      </c>
      <c r="D36" s="394"/>
      <c r="E36" s="15" t="s">
        <v>7</v>
      </c>
      <c r="G36" s="10" t="s">
        <v>14</v>
      </c>
    </row>
    <row r="37" spans="1:7" ht="21" customHeight="1">
      <c r="A37" s="18" t="s">
        <v>21</v>
      </c>
      <c r="B37" s="147">
        <f aca="true" t="shared" si="0" ref="B37:C39">B30</f>
        <v>197710028</v>
      </c>
      <c r="C37" s="398">
        <f t="shared" si="0"/>
        <v>191934957</v>
      </c>
      <c r="D37" s="399"/>
      <c r="E37" s="29">
        <f>C37/B37</f>
        <v>0.9707901968432274</v>
      </c>
      <c r="G37" s="10" t="s">
        <v>14</v>
      </c>
    </row>
    <row r="38" spans="1:7" ht="21" customHeight="1">
      <c r="A38" s="18" t="s">
        <v>22</v>
      </c>
      <c r="B38" s="147">
        <f t="shared" si="0"/>
        <v>135659120</v>
      </c>
      <c r="C38" s="395">
        <f t="shared" si="0"/>
        <v>124482224</v>
      </c>
      <c r="D38" s="396"/>
      <c r="E38" s="29">
        <f>C38/B38</f>
        <v>0.9176104341528973</v>
      </c>
      <c r="G38" s="10" t="s">
        <v>14</v>
      </c>
    </row>
    <row r="39" spans="1:7" ht="21" customHeight="1">
      <c r="A39" s="34" t="s">
        <v>128</v>
      </c>
      <c r="B39" s="147">
        <f t="shared" si="0"/>
        <v>692788</v>
      </c>
      <c r="C39" s="395">
        <f t="shared" si="0"/>
        <v>537074</v>
      </c>
      <c r="D39" s="396"/>
      <c r="E39" s="29">
        <f>C39/B39</f>
        <v>0.775235714244473</v>
      </c>
      <c r="G39" s="10" t="s">
        <v>14</v>
      </c>
    </row>
    <row r="40" spans="1:7" ht="18" customHeight="1">
      <c r="A40" s="34" t="s">
        <v>129</v>
      </c>
      <c r="B40" s="30">
        <f>SUM(B37:B38)</f>
        <v>333369148</v>
      </c>
      <c r="C40" s="395">
        <f>SUM(C37:C38)</f>
        <v>316417181</v>
      </c>
      <c r="D40" s="396"/>
      <c r="E40" s="29">
        <f>C40/B40</f>
        <v>0.9491495625743988</v>
      </c>
      <c r="G40" s="31" t="s">
        <v>14</v>
      </c>
    </row>
    <row r="41" spans="1:7" ht="18" customHeight="1">
      <c r="A41" s="397" t="s">
        <v>23</v>
      </c>
      <c r="B41" s="397"/>
      <c r="C41" s="397"/>
      <c r="D41" s="32"/>
      <c r="E41" s="33"/>
      <c r="G41" s="31"/>
    </row>
    <row r="42" spans="1:7" ht="18" customHeight="1">
      <c r="A42" s="379" t="s">
        <v>210</v>
      </c>
      <c r="B42" s="379"/>
      <c r="C42" s="379"/>
      <c r="D42" s="379"/>
      <c r="E42" s="379"/>
      <c r="F42" s="379"/>
      <c r="G42" s="379"/>
    </row>
    <row r="43" spans="1:7" ht="43.5" customHeight="1">
      <c r="A43" s="16" t="s">
        <v>24</v>
      </c>
      <c r="B43" s="16" t="s">
        <v>25</v>
      </c>
      <c r="C43" s="16" t="s">
        <v>26</v>
      </c>
      <c r="D43" s="16" t="s">
        <v>27</v>
      </c>
      <c r="E43" s="29" t="s">
        <v>28</v>
      </c>
      <c r="F43" s="16" t="s">
        <v>29</v>
      </c>
      <c r="G43" s="31"/>
    </row>
    <row r="44" spans="1:7" ht="12.75" customHeight="1">
      <c r="A44" s="16">
        <v>1</v>
      </c>
      <c r="B44" s="16">
        <v>2</v>
      </c>
      <c r="C44" s="16">
        <v>3</v>
      </c>
      <c r="D44" s="16">
        <v>4</v>
      </c>
      <c r="E44" s="16" t="s">
        <v>30</v>
      </c>
      <c r="F44" s="16">
        <v>6</v>
      </c>
      <c r="G44" s="31"/>
    </row>
    <row r="45" spans="1:7" ht="12.75" customHeight="1">
      <c r="A45" s="183">
        <v>1</v>
      </c>
      <c r="B45" s="321" t="s">
        <v>140</v>
      </c>
      <c r="C45" s="183">
        <v>479</v>
      </c>
      <c r="D45" s="183">
        <v>479</v>
      </c>
      <c r="E45" s="183">
        <f>C45-D45</f>
        <v>0</v>
      </c>
      <c r="F45" s="199">
        <f>E45/C45</f>
        <v>0</v>
      </c>
      <c r="G45" s="31"/>
    </row>
    <row r="46" spans="1:7" ht="12.75" customHeight="1">
      <c r="A46" s="183">
        <v>2</v>
      </c>
      <c r="B46" s="321" t="s">
        <v>141</v>
      </c>
      <c r="C46" s="183">
        <v>446</v>
      </c>
      <c r="D46" s="183">
        <v>446</v>
      </c>
      <c r="E46" s="183">
        <f aca="true" t="shared" si="1" ref="E46:E65">C46-D46</f>
        <v>0</v>
      </c>
      <c r="F46" s="199">
        <f aca="true" t="shared" si="2" ref="F46:F65">E46/C46</f>
        <v>0</v>
      </c>
      <c r="G46" s="31"/>
    </row>
    <row r="47" spans="1:7" ht="12.75" customHeight="1">
      <c r="A47" s="183">
        <v>3</v>
      </c>
      <c r="B47" s="321" t="s">
        <v>211</v>
      </c>
      <c r="C47" s="183">
        <v>209</v>
      </c>
      <c r="D47" s="183">
        <v>209</v>
      </c>
      <c r="E47" s="183">
        <f t="shared" si="1"/>
        <v>0</v>
      </c>
      <c r="F47" s="199">
        <f t="shared" si="2"/>
        <v>0</v>
      </c>
      <c r="G47" s="31"/>
    </row>
    <row r="48" spans="1:7" ht="12.75" customHeight="1">
      <c r="A48" s="183">
        <v>4</v>
      </c>
      <c r="B48" s="322" t="s">
        <v>142</v>
      </c>
      <c r="C48" s="183">
        <v>270</v>
      </c>
      <c r="D48" s="183">
        <v>270</v>
      </c>
      <c r="E48" s="183">
        <f t="shared" si="1"/>
        <v>0</v>
      </c>
      <c r="F48" s="199">
        <f t="shared" si="2"/>
        <v>0</v>
      </c>
      <c r="G48" s="31"/>
    </row>
    <row r="49" spans="1:7" ht="12.75" customHeight="1">
      <c r="A49" s="183">
        <v>5</v>
      </c>
      <c r="B49" s="322" t="s">
        <v>143</v>
      </c>
      <c r="C49" s="183">
        <v>385</v>
      </c>
      <c r="D49" s="183">
        <v>385</v>
      </c>
      <c r="E49" s="183">
        <f t="shared" si="1"/>
        <v>0</v>
      </c>
      <c r="F49" s="199">
        <f t="shared" si="2"/>
        <v>0</v>
      </c>
      <c r="G49" s="31"/>
    </row>
    <row r="50" spans="1:7" ht="12.75" customHeight="1">
      <c r="A50" s="183">
        <v>6</v>
      </c>
      <c r="B50" s="322" t="s">
        <v>178</v>
      </c>
      <c r="C50" s="183">
        <v>389</v>
      </c>
      <c r="D50" s="183">
        <v>389</v>
      </c>
      <c r="E50" s="183">
        <f t="shared" si="1"/>
        <v>0</v>
      </c>
      <c r="F50" s="199">
        <f t="shared" si="2"/>
        <v>0</v>
      </c>
      <c r="G50" s="31"/>
    </row>
    <row r="51" spans="1:7" ht="12.75" customHeight="1">
      <c r="A51" s="183">
        <v>7</v>
      </c>
      <c r="B51" s="322" t="s">
        <v>179</v>
      </c>
      <c r="C51" s="183">
        <v>502</v>
      </c>
      <c r="D51" s="183">
        <v>502</v>
      </c>
      <c r="E51" s="183">
        <f t="shared" si="1"/>
        <v>0</v>
      </c>
      <c r="F51" s="199">
        <f t="shared" si="2"/>
        <v>0</v>
      </c>
      <c r="G51" s="31"/>
    </row>
    <row r="52" spans="1:7" ht="12.75" customHeight="1">
      <c r="A52" s="183">
        <v>8</v>
      </c>
      <c r="B52" s="322" t="s">
        <v>145</v>
      </c>
      <c r="C52" s="183">
        <v>291</v>
      </c>
      <c r="D52" s="183">
        <v>291</v>
      </c>
      <c r="E52" s="183">
        <f t="shared" si="1"/>
        <v>0</v>
      </c>
      <c r="F52" s="199">
        <f t="shared" si="2"/>
        <v>0</v>
      </c>
      <c r="G52" s="31"/>
    </row>
    <row r="53" spans="1:7" ht="12.75" customHeight="1">
      <c r="A53" s="183">
        <v>9</v>
      </c>
      <c r="B53" s="322" t="s">
        <v>180</v>
      </c>
      <c r="C53" s="183">
        <v>427</v>
      </c>
      <c r="D53" s="183">
        <v>427</v>
      </c>
      <c r="E53" s="183">
        <f t="shared" si="1"/>
        <v>0</v>
      </c>
      <c r="F53" s="199">
        <f t="shared" si="2"/>
        <v>0</v>
      </c>
      <c r="G53" s="31"/>
    </row>
    <row r="54" spans="1:7" ht="12.75" customHeight="1">
      <c r="A54" s="183">
        <v>10</v>
      </c>
      <c r="B54" s="322" t="s">
        <v>147</v>
      </c>
      <c r="C54" s="183">
        <v>371</v>
      </c>
      <c r="D54" s="183">
        <v>371</v>
      </c>
      <c r="E54" s="183">
        <f t="shared" si="1"/>
        <v>0</v>
      </c>
      <c r="F54" s="199">
        <f t="shared" si="2"/>
        <v>0</v>
      </c>
      <c r="G54" s="31"/>
    </row>
    <row r="55" spans="1:7" ht="12.75" customHeight="1">
      <c r="A55" s="183">
        <v>11</v>
      </c>
      <c r="B55" s="322" t="s">
        <v>181</v>
      </c>
      <c r="C55" s="183">
        <v>486</v>
      </c>
      <c r="D55" s="183">
        <v>486</v>
      </c>
      <c r="E55" s="183">
        <f t="shared" si="1"/>
        <v>0</v>
      </c>
      <c r="F55" s="199">
        <f t="shared" si="2"/>
        <v>0</v>
      </c>
      <c r="G55" s="31"/>
    </row>
    <row r="56" spans="1:7" ht="12.75" customHeight="1">
      <c r="A56" s="183">
        <v>12</v>
      </c>
      <c r="B56" s="322" t="s">
        <v>148</v>
      </c>
      <c r="C56" s="183">
        <v>491</v>
      </c>
      <c r="D56" s="183">
        <v>491</v>
      </c>
      <c r="E56" s="183">
        <f t="shared" si="1"/>
        <v>0</v>
      </c>
      <c r="F56" s="199">
        <f t="shared" si="2"/>
        <v>0</v>
      </c>
      <c r="G56" s="31"/>
    </row>
    <row r="57" spans="1:7" ht="12.75" customHeight="1">
      <c r="A57" s="183">
        <v>13</v>
      </c>
      <c r="B57" s="322" t="s">
        <v>212</v>
      </c>
      <c r="C57" s="183">
        <v>472</v>
      </c>
      <c r="D57" s="183">
        <v>472</v>
      </c>
      <c r="E57" s="183">
        <f t="shared" si="1"/>
        <v>0</v>
      </c>
      <c r="F57" s="199">
        <f t="shared" si="2"/>
        <v>0</v>
      </c>
      <c r="G57" s="31"/>
    </row>
    <row r="58" spans="1:7" ht="12.75" customHeight="1">
      <c r="A58" s="183">
        <v>14</v>
      </c>
      <c r="B58" s="322" t="s">
        <v>150</v>
      </c>
      <c r="C58" s="183">
        <v>479</v>
      </c>
      <c r="D58" s="183">
        <v>479</v>
      </c>
      <c r="E58" s="183">
        <f t="shared" si="1"/>
        <v>0</v>
      </c>
      <c r="F58" s="199">
        <f t="shared" si="2"/>
        <v>0</v>
      </c>
      <c r="G58" s="31"/>
    </row>
    <row r="59" spans="1:7" ht="12.75" customHeight="1">
      <c r="A59" s="183">
        <v>15</v>
      </c>
      <c r="B59" s="322" t="s">
        <v>151</v>
      </c>
      <c r="C59" s="183">
        <v>361</v>
      </c>
      <c r="D59" s="183">
        <v>361</v>
      </c>
      <c r="E59" s="183">
        <f t="shared" si="1"/>
        <v>0</v>
      </c>
      <c r="F59" s="199">
        <f t="shared" si="2"/>
        <v>0</v>
      </c>
      <c r="G59" s="31"/>
    </row>
    <row r="60" spans="1:7" ht="12.75" customHeight="1">
      <c r="A60" s="183">
        <v>16</v>
      </c>
      <c r="B60" s="322" t="s">
        <v>152</v>
      </c>
      <c r="C60" s="183">
        <v>275</v>
      </c>
      <c r="D60" s="183">
        <v>275</v>
      </c>
      <c r="E60" s="183">
        <f t="shared" si="1"/>
        <v>0</v>
      </c>
      <c r="F60" s="199">
        <f t="shared" si="2"/>
        <v>0</v>
      </c>
      <c r="G60" s="31"/>
    </row>
    <row r="61" spans="1:7" ht="12.75" customHeight="1">
      <c r="A61" s="183">
        <v>17</v>
      </c>
      <c r="B61" s="322" t="s">
        <v>153</v>
      </c>
      <c r="C61" s="183">
        <v>244</v>
      </c>
      <c r="D61" s="183">
        <v>244</v>
      </c>
      <c r="E61" s="183">
        <f t="shared" si="1"/>
        <v>0</v>
      </c>
      <c r="F61" s="199">
        <f t="shared" si="2"/>
        <v>0</v>
      </c>
      <c r="G61" s="31" t="s">
        <v>14</v>
      </c>
    </row>
    <row r="62" spans="1:7" ht="12.75" customHeight="1">
      <c r="A62" s="183">
        <v>18</v>
      </c>
      <c r="B62" s="322" t="s">
        <v>154</v>
      </c>
      <c r="C62" s="183">
        <v>401</v>
      </c>
      <c r="D62" s="183">
        <v>401</v>
      </c>
      <c r="E62" s="183">
        <f t="shared" si="1"/>
        <v>0</v>
      </c>
      <c r="F62" s="199">
        <f t="shared" si="2"/>
        <v>0</v>
      </c>
      <c r="G62" s="31"/>
    </row>
    <row r="63" spans="1:7" ht="12.75" customHeight="1">
      <c r="A63" s="183">
        <v>19</v>
      </c>
      <c r="B63" s="322" t="s">
        <v>155</v>
      </c>
      <c r="C63" s="183">
        <v>211</v>
      </c>
      <c r="D63" s="183">
        <v>211</v>
      </c>
      <c r="E63" s="183">
        <f t="shared" si="1"/>
        <v>0</v>
      </c>
      <c r="F63" s="199">
        <f t="shared" si="2"/>
        <v>0</v>
      </c>
      <c r="G63" s="31"/>
    </row>
    <row r="64" spans="1:7" ht="12.75" customHeight="1">
      <c r="A64" s="183">
        <v>20</v>
      </c>
      <c r="B64" s="322" t="s">
        <v>182</v>
      </c>
      <c r="C64" s="183">
        <v>525</v>
      </c>
      <c r="D64" s="183">
        <v>525</v>
      </c>
      <c r="E64" s="183">
        <f t="shared" si="1"/>
        <v>0</v>
      </c>
      <c r="F64" s="199">
        <f t="shared" si="2"/>
        <v>0</v>
      </c>
      <c r="G64" s="31"/>
    </row>
    <row r="65" spans="1:7" ht="12.75" customHeight="1">
      <c r="A65" s="183">
        <v>21</v>
      </c>
      <c r="B65" s="322" t="s">
        <v>157</v>
      </c>
      <c r="C65" s="183">
        <v>422</v>
      </c>
      <c r="D65" s="183">
        <v>422</v>
      </c>
      <c r="E65" s="183">
        <f t="shared" si="1"/>
        <v>0</v>
      </c>
      <c r="F65" s="199">
        <f t="shared" si="2"/>
        <v>0</v>
      </c>
      <c r="G65" s="31"/>
    </row>
    <row r="66" spans="1:7" ht="12.75" customHeight="1">
      <c r="A66" s="183">
        <v>22</v>
      </c>
      <c r="B66" s="322" t="s">
        <v>183</v>
      </c>
      <c r="C66" s="183">
        <v>598</v>
      </c>
      <c r="D66" s="183">
        <v>598</v>
      </c>
      <c r="E66" s="183">
        <f>C66-D66</f>
        <v>0</v>
      </c>
      <c r="F66" s="199">
        <f>E66/C66</f>
        <v>0</v>
      </c>
      <c r="G66" s="31"/>
    </row>
    <row r="67" spans="1:7" ht="17.25" customHeight="1">
      <c r="A67" s="215"/>
      <c r="B67" s="216" t="s">
        <v>31</v>
      </c>
      <c r="C67" s="43">
        <f>SUM(C45:C66)</f>
        <v>8734</v>
      </c>
      <c r="D67" s="43">
        <f>SUM(D45:D66)</f>
        <v>8734</v>
      </c>
      <c r="E67" s="43">
        <f>SUM(E45:E66)</f>
        <v>0</v>
      </c>
      <c r="F67" s="217">
        <f>E67/C67</f>
        <v>0</v>
      </c>
      <c r="G67" s="31"/>
    </row>
    <row r="68" spans="1:7" ht="12.75" customHeight="1">
      <c r="A68" s="25"/>
      <c r="B68" s="36"/>
      <c r="C68" s="37"/>
      <c r="D68" s="37"/>
      <c r="E68" s="37"/>
      <c r="F68" s="38"/>
      <c r="G68" s="31"/>
    </row>
    <row r="69" spans="1:8" ht="12.75" customHeight="1">
      <c r="A69" s="379" t="s">
        <v>214</v>
      </c>
      <c r="B69" s="379"/>
      <c r="C69" s="379"/>
      <c r="D69" s="379"/>
      <c r="E69" s="379"/>
      <c r="F69" s="379"/>
      <c r="G69" s="379"/>
      <c r="H69" s="379"/>
    </row>
    <row r="70" spans="1:7" ht="45.75" customHeight="1">
      <c r="A70" s="16" t="s">
        <v>24</v>
      </c>
      <c r="B70" s="16" t="s">
        <v>25</v>
      </c>
      <c r="C70" s="16" t="s">
        <v>26</v>
      </c>
      <c r="D70" s="16" t="s">
        <v>27</v>
      </c>
      <c r="E70" s="29" t="s">
        <v>28</v>
      </c>
      <c r="F70" s="16" t="s">
        <v>29</v>
      </c>
      <c r="G70" s="31"/>
    </row>
    <row r="71" spans="1:7" ht="12.75" customHeight="1">
      <c r="A71" s="16">
        <v>1</v>
      </c>
      <c r="B71" s="16">
        <v>2</v>
      </c>
      <c r="C71" s="16">
        <v>3</v>
      </c>
      <c r="D71" s="16">
        <v>4</v>
      </c>
      <c r="E71" s="16" t="s">
        <v>30</v>
      </c>
      <c r="F71" s="16">
        <v>6</v>
      </c>
      <c r="G71" s="31"/>
    </row>
    <row r="72" spans="1:7" ht="12.75" customHeight="1">
      <c r="A72" s="183">
        <v>1</v>
      </c>
      <c r="B72" s="321" t="s">
        <v>140</v>
      </c>
      <c r="C72" s="183">
        <v>155</v>
      </c>
      <c r="D72" s="183">
        <v>155</v>
      </c>
      <c r="E72" s="183">
        <f>C72-D72</f>
        <v>0</v>
      </c>
      <c r="F72" s="183">
        <v>0</v>
      </c>
      <c r="G72" s="31"/>
    </row>
    <row r="73" spans="1:7" ht="12.75" customHeight="1">
      <c r="A73" s="183">
        <v>2</v>
      </c>
      <c r="B73" s="321" t="s">
        <v>141</v>
      </c>
      <c r="C73" s="183">
        <v>198</v>
      </c>
      <c r="D73" s="183">
        <v>198</v>
      </c>
      <c r="E73" s="183">
        <f aca="true" t="shared" si="3" ref="E73:E92">C73-D73</f>
        <v>0</v>
      </c>
      <c r="F73" s="183">
        <v>0</v>
      </c>
      <c r="G73" s="31"/>
    </row>
    <row r="74" spans="1:7" ht="12.75" customHeight="1">
      <c r="A74" s="183">
        <v>3</v>
      </c>
      <c r="B74" s="321" t="s">
        <v>211</v>
      </c>
      <c r="C74" s="183">
        <v>109</v>
      </c>
      <c r="D74" s="183">
        <v>109</v>
      </c>
      <c r="E74" s="183">
        <f t="shared" si="3"/>
        <v>0</v>
      </c>
      <c r="F74" s="183">
        <v>0</v>
      </c>
      <c r="G74" s="31"/>
    </row>
    <row r="75" spans="1:7" ht="12.75" customHeight="1">
      <c r="A75" s="183">
        <v>4</v>
      </c>
      <c r="B75" s="322" t="s">
        <v>142</v>
      </c>
      <c r="C75" s="183">
        <v>93</v>
      </c>
      <c r="D75" s="183">
        <v>93</v>
      </c>
      <c r="E75" s="183">
        <f t="shared" si="3"/>
        <v>0</v>
      </c>
      <c r="F75" s="183">
        <v>0</v>
      </c>
      <c r="G75" s="31"/>
    </row>
    <row r="76" spans="1:7" ht="12.75" customHeight="1">
      <c r="A76" s="183">
        <v>5</v>
      </c>
      <c r="B76" s="322" t="s">
        <v>143</v>
      </c>
      <c r="C76" s="183">
        <v>144</v>
      </c>
      <c r="D76" s="183">
        <v>144</v>
      </c>
      <c r="E76" s="183">
        <f t="shared" si="3"/>
        <v>0</v>
      </c>
      <c r="F76" s="183">
        <v>0</v>
      </c>
      <c r="G76" s="31"/>
    </row>
    <row r="77" spans="1:7" ht="12.75" customHeight="1">
      <c r="A77" s="183">
        <v>6</v>
      </c>
      <c r="B77" s="322" t="s">
        <v>178</v>
      </c>
      <c r="C77" s="183">
        <v>121</v>
      </c>
      <c r="D77" s="183">
        <v>121</v>
      </c>
      <c r="E77" s="183">
        <f t="shared" si="3"/>
        <v>0</v>
      </c>
      <c r="F77" s="183">
        <v>0</v>
      </c>
      <c r="G77" s="31"/>
    </row>
    <row r="78" spans="1:7" ht="12.75" customHeight="1">
      <c r="A78" s="183">
        <v>7</v>
      </c>
      <c r="B78" s="322" t="s">
        <v>179</v>
      </c>
      <c r="C78" s="183">
        <v>269</v>
      </c>
      <c r="D78" s="183">
        <v>269</v>
      </c>
      <c r="E78" s="183">
        <f t="shared" si="3"/>
        <v>0</v>
      </c>
      <c r="F78" s="183">
        <v>0</v>
      </c>
      <c r="G78" s="31"/>
    </row>
    <row r="79" spans="1:7" ht="12.75" customHeight="1">
      <c r="A79" s="183">
        <v>8</v>
      </c>
      <c r="B79" s="322" t="s">
        <v>145</v>
      </c>
      <c r="C79" s="183">
        <v>171</v>
      </c>
      <c r="D79" s="183">
        <v>171</v>
      </c>
      <c r="E79" s="183">
        <f t="shared" si="3"/>
        <v>0</v>
      </c>
      <c r="F79" s="183">
        <v>0</v>
      </c>
      <c r="G79" s="31"/>
    </row>
    <row r="80" spans="1:7" ht="12.75" customHeight="1">
      <c r="A80" s="183">
        <v>9</v>
      </c>
      <c r="B80" s="322" t="s">
        <v>180</v>
      </c>
      <c r="C80" s="183">
        <v>209</v>
      </c>
      <c r="D80" s="183">
        <v>209</v>
      </c>
      <c r="E80" s="183">
        <f t="shared" si="3"/>
        <v>0</v>
      </c>
      <c r="F80" s="183">
        <v>0</v>
      </c>
      <c r="G80" s="31"/>
    </row>
    <row r="81" spans="1:7" ht="12.75" customHeight="1">
      <c r="A81" s="183">
        <v>10</v>
      </c>
      <c r="B81" s="322" t="s">
        <v>147</v>
      </c>
      <c r="C81" s="183">
        <v>149</v>
      </c>
      <c r="D81" s="183">
        <v>149</v>
      </c>
      <c r="E81" s="183">
        <f t="shared" si="3"/>
        <v>0</v>
      </c>
      <c r="F81" s="183">
        <v>0</v>
      </c>
      <c r="G81" s="31"/>
    </row>
    <row r="82" spans="1:7" ht="12.75" customHeight="1">
      <c r="A82" s="183">
        <v>11</v>
      </c>
      <c r="B82" s="322" t="s">
        <v>181</v>
      </c>
      <c r="C82" s="183">
        <v>170</v>
      </c>
      <c r="D82" s="183">
        <v>170</v>
      </c>
      <c r="E82" s="183">
        <f t="shared" si="3"/>
        <v>0</v>
      </c>
      <c r="F82" s="183">
        <v>0</v>
      </c>
      <c r="G82" s="31"/>
    </row>
    <row r="83" spans="1:7" ht="12.75" customHeight="1">
      <c r="A83" s="183">
        <v>12</v>
      </c>
      <c r="B83" s="322" t="s">
        <v>148</v>
      </c>
      <c r="C83" s="183">
        <v>116</v>
      </c>
      <c r="D83" s="183">
        <v>116</v>
      </c>
      <c r="E83" s="183">
        <f t="shared" si="3"/>
        <v>0</v>
      </c>
      <c r="F83" s="183">
        <v>0</v>
      </c>
      <c r="G83" s="31"/>
    </row>
    <row r="84" spans="1:7" ht="12.75" customHeight="1">
      <c r="A84" s="183">
        <v>13</v>
      </c>
      <c r="B84" s="322" t="s">
        <v>212</v>
      </c>
      <c r="C84" s="183">
        <v>145</v>
      </c>
      <c r="D84" s="183">
        <v>145</v>
      </c>
      <c r="E84" s="183">
        <f t="shared" si="3"/>
        <v>0</v>
      </c>
      <c r="F84" s="183">
        <v>0</v>
      </c>
      <c r="G84" s="31"/>
    </row>
    <row r="85" spans="1:8" ht="12.75" customHeight="1">
      <c r="A85" s="183">
        <v>14</v>
      </c>
      <c r="B85" s="322" t="s">
        <v>150</v>
      </c>
      <c r="C85" s="183">
        <v>89</v>
      </c>
      <c r="D85" s="183">
        <v>89</v>
      </c>
      <c r="E85" s="183">
        <f t="shared" si="3"/>
        <v>0</v>
      </c>
      <c r="F85" s="183">
        <v>0</v>
      </c>
      <c r="G85" s="31"/>
      <c r="H85" s="10" t="s">
        <v>14</v>
      </c>
    </row>
    <row r="86" spans="1:7" ht="12.75" customHeight="1">
      <c r="A86" s="183">
        <v>15</v>
      </c>
      <c r="B86" s="322" t="s">
        <v>151</v>
      </c>
      <c r="C86" s="183">
        <v>107</v>
      </c>
      <c r="D86" s="183">
        <v>107</v>
      </c>
      <c r="E86" s="183">
        <f t="shared" si="3"/>
        <v>0</v>
      </c>
      <c r="F86" s="183">
        <v>0</v>
      </c>
      <c r="G86" s="31"/>
    </row>
    <row r="87" spans="1:7" ht="12.75" customHeight="1">
      <c r="A87" s="183">
        <v>16</v>
      </c>
      <c r="B87" s="322" t="s">
        <v>152</v>
      </c>
      <c r="C87" s="183">
        <v>63</v>
      </c>
      <c r="D87" s="183">
        <v>63</v>
      </c>
      <c r="E87" s="183">
        <f t="shared" si="3"/>
        <v>0</v>
      </c>
      <c r="F87" s="183">
        <v>0</v>
      </c>
      <c r="G87" s="31"/>
    </row>
    <row r="88" spans="1:7" ht="12.75" customHeight="1">
      <c r="A88" s="183">
        <v>17</v>
      </c>
      <c r="B88" s="322" t="s">
        <v>153</v>
      </c>
      <c r="C88" s="183">
        <v>123</v>
      </c>
      <c r="D88" s="183">
        <v>123</v>
      </c>
      <c r="E88" s="183">
        <f t="shared" si="3"/>
        <v>0</v>
      </c>
      <c r="F88" s="183">
        <v>0</v>
      </c>
      <c r="G88" s="31"/>
    </row>
    <row r="89" spans="1:7" ht="12.75" customHeight="1">
      <c r="A89" s="183">
        <v>18</v>
      </c>
      <c r="B89" s="322" t="s">
        <v>154</v>
      </c>
      <c r="C89" s="183">
        <v>149</v>
      </c>
      <c r="D89" s="183">
        <v>149</v>
      </c>
      <c r="E89" s="183">
        <f t="shared" si="3"/>
        <v>0</v>
      </c>
      <c r="F89" s="183">
        <v>0</v>
      </c>
      <c r="G89" s="31"/>
    </row>
    <row r="90" spans="1:7" ht="12.75" customHeight="1">
      <c r="A90" s="183">
        <v>19</v>
      </c>
      <c r="B90" s="322" t="s">
        <v>155</v>
      </c>
      <c r="C90" s="183">
        <v>163</v>
      </c>
      <c r="D90" s="183">
        <v>163</v>
      </c>
      <c r="E90" s="183">
        <f t="shared" si="3"/>
        <v>0</v>
      </c>
      <c r="F90" s="183">
        <v>0</v>
      </c>
      <c r="G90" s="31"/>
    </row>
    <row r="91" spans="1:7" ht="12.75" customHeight="1">
      <c r="A91" s="183">
        <v>20</v>
      </c>
      <c r="B91" s="322" t="s">
        <v>182</v>
      </c>
      <c r="C91" s="183">
        <v>184</v>
      </c>
      <c r="D91" s="183">
        <v>184</v>
      </c>
      <c r="E91" s="183">
        <f t="shared" si="3"/>
        <v>0</v>
      </c>
      <c r="F91" s="183">
        <v>0</v>
      </c>
      <c r="G91" s="31"/>
    </row>
    <row r="92" spans="1:7" ht="12.75" customHeight="1">
      <c r="A92" s="183">
        <v>21</v>
      </c>
      <c r="B92" s="322" t="s">
        <v>157</v>
      </c>
      <c r="C92" s="183">
        <v>210</v>
      </c>
      <c r="D92" s="183">
        <v>210</v>
      </c>
      <c r="E92" s="183">
        <f t="shared" si="3"/>
        <v>0</v>
      </c>
      <c r="F92" s="183">
        <v>0</v>
      </c>
      <c r="G92" s="31"/>
    </row>
    <row r="93" spans="1:7" ht="12.75" customHeight="1">
      <c r="A93" s="183">
        <v>22</v>
      </c>
      <c r="B93" s="322" t="s">
        <v>183</v>
      </c>
      <c r="C93" s="183">
        <v>110</v>
      </c>
      <c r="D93" s="183">
        <v>110</v>
      </c>
      <c r="E93" s="183">
        <f>C93-D93</f>
        <v>0</v>
      </c>
      <c r="F93" s="183">
        <v>0</v>
      </c>
      <c r="G93" s="31"/>
    </row>
    <row r="94" spans="1:7" ht="12.75" customHeight="1">
      <c r="A94" s="215"/>
      <c r="B94" s="216" t="s">
        <v>31</v>
      </c>
      <c r="C94" s="207">
        <f>SUM(C72:C93)</f>
        <v>3247</v>
      </c>
      <c r="D94" s="207">
        <f>SUM(D72:D93)</f>
        <v>3247</v>
      </c>
      <c r="E94" s="207">
        <f>SUM(E72:E93)</f>
        <v>0</v>
      </c>
      <c r="F94" s="207">
        <v>0</v>
      </c>
      <c r="G94" s="31"/>
    </row>
    <row r="95" spans="1:7" ht="12.75" customHeight="1">
      <c r="A95" s="40"/>
      <c r="B95" s="2"/>
      <c r="C95" s="37"/>
      <c r="D95" s="37"/>
      <c r="E95" s="41"/>
      <c r="F95" s="42"/>
      <c r="G95" s="31"/>
    </row>
    <row r="96" spans="1:7" ht="12.75" customHeight="1">
      <c r="A96" s="40"/>
      <c r="B96" s="2"/>
      <c r="C96" s="37"/>
      <c r="D96" s="37"/>
      <c r="E96" s="41"/>
      <c r="F96" s="42"/>
      <c r="G96" s="31"/>
    </row>
    <row r="97" spans="1:8" ht="12.75" customHeight="1">
      <c r="A97" s="379" t="s">
        <v>215</v>
      </c>
      <c r="B97" s="379"/>
      <c r="C97" s="379"/>
      <c r="D97" s="379"/>
      <c r="E97" s="379"/>
      <c r="F97" s="379"/>
      <c r="G97" s="379"/>
      <c r="H97" s="379"/>
    </row>
    <row r="98" spans="1:7" ht="45.75" customHeight="1">
      <c r="A98" s="16" t="s">
        <v>24</v>
      </c>
      <c r="B98" s="16" t="s">
        <v>25</v>
      </c>
      <c r="C98" s="16" t="s">
        <v>26</v>
      </c>
      <c r="D98" s="16" t="s">
        <v>27</v>
      </c>
      <c r="E98" s="29" t="s">
        <v>28</v>
      </c>
      <c r="F98" s="16" t="s">
        <v>29</v>
      </c>
      <c r="G98" s="31"/>
    </row>
    <row r="99" spans="1:7" ht="15" customHeight="1">
      <c r="A99" s="16">
        <v>1</v>
      </c>
      <c r="B99" s="16">
        <v>2</v>
      </c>
      <c r="C99" s="16">
        <v>3</v>
      </c>
      <c r="D99" s="16">
        <v>4</v>
      </c>
      <c r="E99" s="16" t="s">
        <v>30</v>
      </c>
      <c r="F99" s="16">
        <v>6</v>
      </c>
      <c r="G99" s="31"/>
    </row>
    <row r="100" spans="1:7" ht="12.75" customHeight="1">
      <c r="A100" s="183">
        <v>1</v>
      </c>
      <c r="B100" s="321" t="s">
        <v>140</v>
      </c>
      <c r="C100" s="18">
        <v>138</v>
      </c>
      <c r="D100" s="18">
        <v>138</v>
      </c>
      <c r="E100" s="183">
        <f aca="true" t="shared" si="4" ref="E100:E105">C100-D100</f>
        <v>0</v>
      </c>
      <c r="F100" s="145">
        <f aca="true" t="shared" si="5" ref="F100:F105">E100/C100</f>
        <v>0</v>
      </c>
      <c r="G100" s="31"/>
    </row>
    <row r="101" spans="1:7" ht="12.75" customHeight="1">
      <c r="A101" s="183">
        <v>2</v>
      </c>
      <c r="B101" s="321" t="s">
        <v>141</v>
      </c>
      <c r="C101" s="18">
        <v>106</v>
      </c>
      <c r="D101" s="18">
        <v>106</v>
      </c>
      <c r="E101" s="183">
        <f t="shared" si="4"/>
        <v>0</v>
      </c>
      <c r="F101" s="145">
        <f t="shared" si="5"/>
        <v>0</v>
      </c>
      <c r="G101" s="31"/>
    </row>
    <row r="102" spans="1:7" ht="12.75" customHeight="1">
      <c r="A102" s="183">
        <v>3</v>
      </c>
      <c r="B102" s="321" t="s">
        <v>211</v>
      </c>
      <c r="C102" s="18">
        <v>51</v>
      </c>
      <c r="D102" s="18">
        <v>51</v>
      </c>
      <c r="E102" s="183">
        <f t="shared" si="4"/>
        <v>0</v>
      </c>
      <c r="F102" s="145">
        <f t="shared" si="5"/>
        <v>0</v>
      </c>
      <c r="G102" s="31"/>
    </row>
    <row r="103" spans="1:7" ht="12.75" customHeight="1">
      <c r="A103" s="183">
        <v>4</v>
      </c>
      <c r="B103" s="322" t="s">
        <v>142</v>
      </c>
      <c r="C103" s="18">
        <v>47</v>
      </c>
      <c r="D103" s="18">
        <v>47</v>
      </c>
      <c r="E103" s="183">
        <f t="shared" si="4"/>
        <v>0</v>
      </c>
      <c r="F103" s="145">
        <f t="shared" si="5"/>
        <v>0</v>
      </c>
      <c r="G103" s="31"/>
    </row>
    <row r="104" spans="1:7" ht="12.75" customHeight="1">
      <c r="A104" s="183">
        <v>5</v>
      </c>
      <c r="B104" s="322" t="s">
        <v>143</v>
      </c>
      <c r="C104" s="183">
        <v>88</v>
      </c>
      <c r="D104" s="183">
        <v>88</v>
      </c>
      <c r="E104" s="183">
        <f t="shared" si="4"/>
        <v>0</v>
      </c>
      <c r="F104" s="199">
        <f t="shared" si="5"/>
        <v>0</v>
      </c>
      <c r="G104" s="31"/>
    </row>
    <row r="105" spans="1:7" ht="12.75" customHeight="1">
      <c r="A105" s="183">
        <v>6</v>
      </c>
      <c r="B105" s="322" t="s">
        <v>178</v>
      </c>
      <c r="C105" s="183">
        <v>88</v>
      </c>
      <c r="D105" s="183">
        <v>88</v>
      </c>
      <c r="E105" s="183">
        <f t="shared" si="4"/>
        <v>0</v>
      </c>
      <c r="F105" s="145">
        <f t="shared" si="5"/>
        <v>0</v>
      </c>
      <c r="G105" s="31"/>
    </row>
    <row r="106" spans="1:7" ht="12.75" customHeight="1">
      <c r="A106" s="183">
        <v>7</v>
      </c>
      <c r="B106" s="322" t="s">
        <v>179</v>
      </c>
      <c r="C106" s="183">
        <v>97</v>
      </c>
      <c r="D106" s="183">
        <v>97</v>
      </c>
      <c r="E106" s="183">
        <f aca="true" t="shared" si="6" ref="E106:E116">C106-D106</f>
        <v>0</v>
      </c>
      <c r="F106" s="199">
        <f aca="true" t="shared" si="7" ref="F106:F116">E106/C106</f>
        <v>0</v>
      </c>
      <c r="G106" s="31"/>
    </row>
    <row r="107" spans="1:7" ht="12.75" customHeight="1">
      <c r="A107" s="183">
        <v>8</v>
      </c>
      <c r="B107" s="322" t="s">
        <v>145</v>
      </c>
      <c r="C107" s="183">
        <v>63</v>
      </c>
      <c r="D107" s="183">
        <v>63</v>
      </c>
      <c r="E107" s="183">
        <f t="shared" si="6"/>
        <v>0</v>
      </c>
      <c r="F107" s="145">
        <f t="shared" si="7"/>
        <v>0</v>
      </c>
      <c r="G107" s="31"/>
    </row>
    <row r="108" spans="1:7" ht="12.75" customHeight="1">
      <c r="A108" s="183">
        <v>9</v>
      </c>
      <c r="B108" s="322" t="s">
        <v>180</v>
      </c>
      <c r="C108" s="183">
        <v>105</v>
      </c>
      <c r="D108" s="183">
        <v>105</v>
      </c>
      <c r="E108" s="183">
        <f t="shared" si="6"/>
        <v>0</v>
      </c>
      <c r="F108" s="199">
        <f t="shared" si="7"/>
        <v>0</v>
      </c>
      <c r="G108" s="31"/>
    </row>
    <row r="109" spans="1:7" ht="12.75" customHeight="1">
      <c r="A109" s="183">
        <v>10</v>
      </c>
      <c r="B109" s="322" t="s">
        <v>147</v>
      </c>
      <c r="C109" s="183">
        <v>75</v>
      </c>
      <c r="D109" s="183">
        <v>75</v>
      </c>
      <c r="E109" s="183">
        <f t="shared" si="6"/>
        <v>0</v>
      </c>
      <c r="F109" s="145">
        <f t="shared" si="7"/>
        <v>0</v>
      </c>
      <c r="G109" s="31"/>
    </row>
    <row r="110" spans="1:7" ht="12.75" customHeight="1">
      <c r="A110" s="183">
        <v>11</v>
      </c>
      <c r="B110" s="322" t="s">
        <v>181</v>
      </c>
      <c r="C110" s="183">
        <v>122</v>
      </c>
      <c r="D110" s="183">
        <v>122</v>
      </c>
      <c r="E110" s="183">
        <f t="shared" si="6"/>
        <v>0</v>
      </c>
      <c r="F110" s="199">
        <f t="shared" si="7"/>
        <v>0</v>
      </c>
      <c r="G110" s="31"/>
    </row>
    <row r="111" spans="1:7" ht="12.75" customHeight="1">
      <c r="A111" s="183">
        <v>12</v>
      </c>
      <c r="B111" s="322" t="s">
        <v>148</v>
      </c>
      <c r="C111" s="183">
        <v>184</v>
      </c>
      <c r="D111" s="183">
        <v>184</v>
      </c>
      <c r="E111" s="183">
        <f t="shared" si="6"/>
        <v>0</v>
      </c>
      <c r="F111" s="145">
        <f t="shared" si="7"/>
        <v>0</v>
      </c>
      <c r="G111" s="31"/>
    </row>
    <row r="112" spans="1:7" ht="12.75" customHeight="1">
      <c r="A112" s="183">
        <v>13</v>
      </c>
      <c r="B112" s="322" t="s">
        <v>212</v>
      </c>
      <c r="C112" s="183">
        <v>132</v>
      </c>
      <c r="D112" s="183">
        <v>132</v>
      </c>
      <c r="E112" s="183">
        <f t="shared" si="6"/>
        <v>0</v>
      </c>
      <c r="F112" s="199">
        <f t="shared" si="7"/>
        <v>0</v>
      </c>
      <c r="G112" s="31"/>
    </row>
    <row r="113" spans="1:8" ht="12.75" customHeight="1">
      <c r="A113" s="183">
        <v>14</v>
      </c>
      <c r="B113" s="322" t="s">
        <v>150</v>
      </c>
      <c r="C113" s="183">
        <v>267</v>
      </c>
      <c r="D113" s="183">
        <v>267</v>
      </c>
      <c r="E113" s="183">
        <f t="shared" si="6"/>
        <v>0</v>
      </c>
      <c r="F113" s="145">
        <f t="shared" si="7"/>
        <v>0</v>
      </c>
      <c r="G113" s="31"/>
      <c r="H113" s="10" t="s">
        <v>14</v>
      </c>
    </row>
    <row r="114" spans="1:8" ht="12.75" customHeight="1">
      <c r="A114" s="183">
        <v>15</v>
      </c>
      <c r="B114" s="322" t="s">
        <v>151</v>
      </c>
      <c r="C114" s="183">
        <v>144</v>
      </c>
      <c r="D114" s="183">
        <v>144</v>
      </c>
      <c r="E114" s="183">
        <f t="shared" si="6"/>
        <v>0</v>
      </c>
      <c r="F114" s="199">
        <f t="shared" si="7"/>
        <v>0</v>
      </c>
      <c r="G114" s="31"/>
      <c r="H114" s="10" t="s">
        <v>14</v>
      </c>
    </row>
    <row r="115" spans="1:7" ht="12.75" customHeight="1">
      <c r="A115" s="183">
        <v>16</v>
      </c>
      <c r="B115" s="322" t="s">
        <v>152</v>
      </c>
      <c r="C115" s="183">
        <v>80</v>
      </c>
      <c r="D115" s="183">
        <v>80</v>
      </c>
      <c r="E115" s="183">
        <f t="shared" si="6"/>
        <v>0</v>
      </c>
      <c r="F115" s="145">
        <f t="shared" si="7"/>
        <v>0</v>
      </c>
      <c r="G115" s="31"/>
    </row>
    <row r="116" spans="1:7" ht="12.75" customHeight="1">
      <c r="A116" s="183">
        <v>17</v>
      </c>
      <c r="B116" s="322" t="s">
        <v>153</v>
      </c>
      <c r="C116" s="183">
        <v>55</v>
      </c>
      <c r="D116" s="183">
        <v>55</v>
      </c>
      <c r="E116" s="183">
        <f t="shared" si="6"/>
        <v>0</v>
      </c>
      <c r="F116" s="199">
        <f t="shared" si="7"/>
        <v>0</v>
      </c>
      <c r="G116" s="31"/>
    </row>
    <row r="117" spans="1:7" ht="12.75" customHeight="1">
      <c r="A117" s="183">
        <v>18</v>
      </c>
      <c r="B117" s="322" t="s">
        <v>154</v>
      </c>
      <c r="C117" s="183">
        <v>95</v>
      </c>
      <c r="D117" s="183">
        <v>95</v>
      </c>
      <c r="E117" s="183">
        <f>C117-D117</f>
        <v>0</v>
      </c>
      <c r="F117" s="199">
        <f aca="true" t="shared" si="8" ref="F117:F122">E117/C117</f>
        <v>0</v>
      </c>
      <c r="G117" s="31"/>
    </row>
    <row r="118" spans="1:7" ht="12.75" customHeight="1">
      <c r="A118" s="183">
        <v>19</v>
      </c>
      <c r="B118" s="322" t="s">
        <v>155</v>
      </c>
      <c r="C118" s="183">
        <v>37</v>
      </c>
      <c r="D118" s="183">
        <v>37</v>
      </c>
      <c r="E118" s="183">
        <f>C118-D118</f>
        <v>0</v>
      </c>
      <c r="F118" s="199">
        <f t="shared" si="8"/>
        <v>0</v>
      </c>
      <c r="G118" s="31"/>
    </row>
    <row r="119" spans="1:7" ht="12.75" customHeight="1">
      <c r="A119" s="183">
        <v>20</v>
      </c>
      <c r="B119" s="322" t="s">
        <v>182</v>
      </c>
      <c r="C119" s="183">
        <v>123</v>
      </c>
      <c r="D119" s="183">
        <v>123</v>
      </c>
      <c r="E119" s="183">
        <f>C119-D119</f>
        <v>0</v>
      </c>
      <c r="F119" s="199">
        <f t="shared" si="8"/>
        <v>0</v>
      </c>
      <c r="G119" s="31"/>
    </row>
    <row r="120" spans="1:7" ht="12.75" customHeight="1">
      <c r="A120" s="183">
        <v>21</v>
      </c>
      <c r="B120" s="322" t="s">
        <v>157</v>
      </c>
      <c r="C120" s="183">
        <v>81</v>
      </c>
      <c r="D120" s="183">
        <v>81</v>
      </c>
      <c r="E120" s="183">
        <f>C120-D120</f>
        <v>0</v>
      </c>
      <c r="F120" s="199">
        <f t="shared" si="8"/>
        <v>0</v>
      </c>
      <c r="G120" s="31"/>
    </row>
    <row r="121" spans="1:7" ht="12.75" customHeight="1">
      <c r="A121" s="183">
        <v>22</v>
      </c>
      <c r="B121" s="322" t="s">
        <v>183</v>
      </c>
      <c r="C121" s="183">
        <v>238</v>
      </c>
      <c r="D121" s="183">
        <v>238</v>
      </c>
      <c r="E121" s="183">
        <f>C121-D121</f>
        <v>0</v>
      </c>
      <c r="F121" s="199">
        <f t="shared" si="8"/>
        <v>0</v>
      </c>
      <c r="G121" s="31"/>
    </row>
    <row r="122" spans="1:7" ht="17.25" customHeight="1">
      <c r="A122" s="34"/>
      <c r="B122" s="1" t="s">
        <v>31</v>
      </c>
      <c r="C122" s="43">
        <f>SUM(C100:C121)</f>
        <v>2416</v>
      </c>
      <c r="D122" s="43">
        <f>SUM(D100:D121)</f>
        <v>2416</v>
      </c>
      <c r="E122" s="43">
        <f>SUM(E100:E121)</f>
        <v>0</v>
      </c>
      <c r="F122" s="144">
        <f t="shared" si="8"/>
        <v>0</v>
      </c>
      <c r="G122" s="31"/>
    </row>
    <row r="123" spans="1:7" ht="12.75" customHeight="1">
      <c r="A123" s="40"/>
      <c r="B123" s="2"/>
      <c r="C123" s="37"/>
      <c r="D123" s="37"/>
      <c r="E123" s="41"/>
      <c r="F123" s="42"/>
      <c r="G123" s="31"/>
    </row>
    <row r="124" spans="1:7" ht="12.75" customHeight="1">
      <c r="A124" s="40"/>
      <c r="B124" s="2"/>
      <c r="C124" s="37"/>
      <c r="D124" s="37"/>
      <c r="E124" s="41"/>
      <c r="F124" s="42"/>
      <c r="G124" s="31"/>
    </row>
    <row r="125" spans="1:7" ht="12.75" customHeight="1">
      <c r="A125" s="401" t="s">
        <v>216</v>
      </c>
      <c r="B125" s="401"/>
      <c r="C125" s="401"/>
      <c r="D125" s="401"/>
      <c r="E125" s="401"/>
      <c r="F125" s="401"/>
      <c r="G125" s="401"/>
    </row>
    <row r="126" spans="1:7" ht="64.5" customHeight="1">
      <c r="A126" s="16" t="s">
        <v>24</v>
      </c>
      <c r="B126" s="16" t="s">
        <v>25</v>
      </c>
      <c r="C126" s="16" t="s">
        <v>217</v>
      </c>
      <c r="D126" s="132" t="s">
        <v>104</v>
      </c>
      <c r="E126" s="29" t="s">
        <v>6</v>
      </c>
      <c r="F126" s="16" t="s">
        <v>32</v>
      </c>
      <c r="G126" s="31"/>
    </row>
    <row r="127" spans="1:7" ht="12.75" customHeight="1">
      <c r="A127" s="16">
        <v>1</v>
      </c>
      <c r="B127" s="16">
        <v>2</v>
      </c>
      <c r="C127" s="16">
        <v>3</v>
      </c>
      <c r="D127" s="16">
        <v>4</v>
      </c>
      <c r="E127" s="16" t="s">
        <v>33</v>
      </c>
      <c r="F127" s="16">
        <v>6</v>
      </c>
      <c r="G127" s="31"/>
    </row>
    <row r="128" spans="1:8" ht="12.75" customHeight="1">
      <c r="A128" s="183">
        <v>1</v>
      </c>
      <c r="B128" s="321" t="s">
        <v>140</v>
      </c>
      <c r="C128" s="183">
        <v>29788</v>
      </c>
      <c r="D128" s="218">
        <v>29661</v>
      </c>
      <c r="E128" s="218">
        <f>D128-C128</f>
        <v>-127</v>
      </c>
      <c r="F128" s="199">
        <f>E128/C128</f>
        <v>-0.004263461796696656</v>
      </c>
      <c r="G128" s="219"/>
      <c r="H128" s="185"/>
    </row>
    <row r="129" spans="1:8" ht="12.75" customHeight="1">
      <c r="A129" s="183">
        <v>2</v>
      </c>
      <c r="B129" s="321" t="s">
        <v>141</v>
      </c>
      <c r="C129" s="183">
        <v>32986</v>
      </c>
      <c r="D129" s="218">
        <v>31416</v>
      </c>
      <c r="E129" s="218">
        <f>D129-C129</f>
        <v>-1570</v>
      </c>
      <c r="F129" s="199">
        <f>E129/C129</f>
        <v>-0.04759594979688352</v>
      </c>
      <c r="G129" s="219"/>
      <c r="H129" s="185"/>
    </row>
    <row r="130" spans="1:8" ht="12.75" customHeight="1">
      <c r="A130" s="183">
        <v>3</v>
      </c>
      <c r="B130" s="321" t="s">
        <v>211</v>
      </c>
      <c r="C130" s="183">
        <v>11770</v>
      </c>
      <c r="D130" s="218">
        <v>10167.224137931034</v>
      </c>
      <c r="E130" s="218">
        <f>D130-C130</f>
        <v>-1602.7758620689656</v>
      </c>
      <c r="F130" s="199">
        <f>E130/C130</f>
        <v>-0.13617466967450856</v>
      </c>
      <c r="G130" s="219"/>
      <c r="H130" s="185"/>
    </row>
    <row r="131" spans="1:8" ht="12.75" customHeight="1">
      <c r="A131" s="183">
        <v>4</v>
      </c>
      <c r="B131" s="322" t="s">
        <v>142</v>
      </c>
      <c r="C131" s="183">
        <v>45971</v>
      </c>
      <c r="D131" s="218">
        <v>44265.00847701149</v>
      </c>
      <c r="E131" s="218">
        <f>D131-C131</f>
        <v>-1705.9915229885082</v>
      </c>
      <c r="F131" s="199">
        <f>E131/C131</f>
        <v>-0.037110167779437216</v>
      </c>
      <c r="G131" s="219"/>
      <c r="H131" s="185"/>
    </row>
    <row r="132" spans="1:8" ht="12.75" customHeight="1">
      <c r="A132" s="183">
        <v>5</v>
      </c>
      <c r="B132" s="322" t="s">
        <v>143</v>
      </c>
      <c r="C132" s="183">
        <v>44139</v>
      </c>
      <c r="D132" s="218">
        <v>39264.418103448275</v>
      </c>
      <c r="E132" s="218">
        <f aca="true" t="shared" si="9" ref="E132:E144">D132-C132</f>
        <v>-4874.581896551725</v>
      </c>
      <c r="F132" s="199">
        <f aca="true" t="shared" si="10" ref="F132:F144">E132/C132</f>
        <v>-0.11043707144592593</v>
      </c>
      <c r="G132" s="219"/>
      <c r="H132" s="185"/>
    </row>
    <row r="133" spans="1:8" ht="12.75" customHeight="1">
      <c r="A133" s="183">
        <v>6</v>
      </c>
      <c r="B133" s="322" t="s">
        <v>178</v>
      </c>
      <c r="C133" s="183">
        <v>52986</v>
      </c>
      <c r="D133" s="218">
        <v>45600.52399425287</v>
      </c>
      <c r="E133" s="218">
        <f t="shared" si="9"/>
        <v>-7385.4760057471285</v>
      </c>
      <c r="F133" s="199">
        <f t="shared" si="10"/>
        <v>-0.13938542267291604</v>
      </c>
      <c r="G133" s="219"/>
      <c r="H133" s="185"/>
    </row>
    <row r="134" spans="1:8" ht="12.75" customHeight="1">
      <c r="A134" s="183">
        <v>7</v>
      </c>
      <c r="B134" s="322" t="s">
        <v>179</v>
      </c>
      <c r="C134" s="183">
        <v>51747</v>
      </c>
      <c r="D134" s="218">
        <v>45360.85775862069</v>
      </c>
      <c r="E134" s="218">
        <f t="shared" si="9"/>
        <v>-6386.142241379312</v>
      </c>
      <c r="F134" s="199">
        <f t="shared" si="10"/>
        <v>-0.12341086906254105</v>
      </c>
      <c r="G134" s="219"/>
      <c r="H134" s="185"/>
    </row>
    <row r="135" spans="1:8" ht="12.75" customHeight="1">
      <c r="A135" s="183">
        <v>8</v>
      </c>
      <c r="B135" s="322" t="s">
        <v>145</v>
      </c>
      <c r="C135" s="183">
        <v>17681</v>
      </c>
      <c r="D135" s="218">
        <v>15641.741379310344</v>
      </c>
      <c r="E135" s="218">
        <f t="shared" si="9"/>
        <v>-2039.2586206896558</v>
      </c>
      <c r="F135" s="199">
        <f t="shared" si="10"/>
        <v>-0.11533615862732062</v>
      </c>
      <c r="G135" s="219"/>
      <c r="H135" s="185"/>
    </row>
    <row r="136" spans="1:8" ht="12.75" customHeight="1">
      <c r="A136" s="183">
        <v>9</v>
      </c>
      <c r="B136" s="322" t="s">
        <v>180</v>
      </c>
      <c r="C136" s="183">
        <v>42948</v>
      </c>
      <c r="D136" s="218">
        <v>41324.05172413793</v>
      </c>
      <c r="E136" s="218">
        <f t="shared" si="9"/>
        <v>-1623.9482758620725</v>
      </c>
      <c r="F136" s="199">
        <f t="shared" si="10"/>
        <v>-0.03781196507083153</v>
      </c>
      <c r="G136" s="219"/>
      <c r="H136" s="185"/>
    </row>
    <row r="137" spans="1:8" ht="12.75" customHeight="1">
      <c r="A137" s="183">
        <v>10</v>
      </c>
      <c r="B137" s="322" t="s">
        <v>147</v>
      </c>
      <c r="C137" s="183">
        <v>43156</v>
      </c>
      <c r="D137" s="218">
        <v>41634.47844827586</v>
      </c>
      <c r="E137" s="218">
        <f t="shared" si="9"/>
        <v>-1521.5215517241377</v>
      </c>
      <c r="F137" s="199">
        <f t="shared" si="10"/>
        <v>-0.03525631550014222</v>
      </c>
      <c r="G137" s="219"/>
      <c r="H137" s="185"/>
    </row>
    <row r="138" spans="1:8" ht="12.75" customHeight="1">
      <c r="A138" s="183">
        <v>11</v>
      </c>
      <c r="B138" s="322" t="s">
        <v>181</v>
      </c>
      <c r="C138" s="183">
        <v>51362</v>
      </c>
      <c r="D138" s="218">
        <v>49975.03017241379</v>
      </c>
      <c r="E138" s="218">
        <f t="shared" si="9"/>
        <v>-1386.9698275862102</v>
      </c>
      <c r="F138" s="199">
        <f t="shared" si="10"/>
        <v>-0.027003812693941243</v>
      </c>
      <c r="G138" s="219"/>
      <c r="H138" s="185"/>
    </row>
    <row r="139" spans="1:8" ht="12.75" customHeight="1">
      <c r="A139" s="183">
        <v>12</v>
      </c>
      <c r="B139" s="322" t="s">
        <v>148</v>
      </c>
      <c r="C139" s="183">
        <v>31551</v>
      </c>
      <c r="D139" s="218">
        <v>29748.07327586207</v>
      </c>
      <c r="E139" s="218">
        <f t="shared" si="9"/>
        <v>-1802.9267241379312</v>
      </c>
      <c r="F139" s="199">
        <f t="shared" si="10"/>
        <v>-0.05714325137516818</v>
      </c>
      <c r="G139" s="219"/>
      <c r="H139" s="185"/>
    </row>
    <row r="140" spans="1:8" ht="12.75" customHeight="1">
      <c r="A140" s="183">
        <v>13</v>
      </c>
      <c r="B140" s="322" t="s">
        <v>212</v>
      </c>
      <c r="C140" s="183">
        <v>21641</v>
      </c>
      <c r="D140" s="218">
        <v>20425.96551724138</v>
      </c>
      <c r="E140" s="218">
        <f t="shared" si="9"/>
        <v>-1215.0344827586196</v>
      </c>
      <c r="F140" s="199">
        <f t="shared" si="10"/>
        <v>-0.05614502484906518</v>
      </c>
      <c r="G140" s="219"/>
      <c r="H140" s="185"/>
    </row>
    <row r="141" spans="1:8" s="210" customFormat="1" ht="12.75" customHeight="1">
      <c r="A141" s="183">
        <v>14</v>
      </c>
      <c r="B141" s="322" t="s">
        <v>150</v>
      </c>
      <c r="C141" s="183">
        <v>103644</v>
      </c>
      <c r="D141" s="218">
        <v>100440.41810344828</v>
      </c>
      <c r="E141" s="218">
        <f t="shared" si="9"/>
        <v>-3203.5818965517246</v>
      </c>
      <c r="F141" s="199">
        <f t="shared" si="10"/>
        <v>-0.0309094776017109</v>
      </c>
      <c r="G141" s="219"/>
      <c r="H141" s="185"/>
    </row>
    <row r="142" spans="1:8" ht="12.75" customHeight="1">
      <c r="A142" s="183">
        <v>15</v>
      </c>
      <c r="B142" s="322" t="s">
        <v>151</v>
      </c>
      <c r="C142" s="183">
        <v>52369</v>
      </c>
      <c r="D142" s="218">
        <v>47164.80603448276</v>
      </c>
      <c r="E142" s="218">
        <f t="shared" si="9"/>
        <v>-5204.193965517239</v>
      </c>
      <c r="F142" s="199">
        <f t="shared" si="10"/>
        <v>-0.09937546956247473</v>
      </c>
      <c r="G142" s="219"/>
      <c r="H142" s="185"/>
    </row>
    <row r="143" spans="1:8" ht="12.75" customHeight="1">
      <c r="A143" s="183">
        <v>16</v>
      </c>
      <c r="B143" s="322" t="s">
        <v>152</v>
      </c>
      <c r="C143" s="183">
        <v>27145</v>
      </c>
      <c r="D143" s="218">
        <v>24453.189655172413</v>
      </c>
      <c r="E143" s="218">
        <f t="shared" si="9"/>
        <v>-2691.810344827587</v>
      </c>
      <c r="F143" s="199">
        <f t="shared" si="10"/>
        <v>-0.09916413132538542</v>
      </c>
      <c r="G143" s="219"/>
      <c r="H143" s="185"/>
    </row>
    <row r="144" spans="1:8" ht="12.75" customHeight="1">
      <c r="A144" s="183">
        <v>17</v>
      </c>
      <c r="B144" s="322" t="s">
        <v>153</v>
      </c>
      <c r="C144" s="183">
        <v>41392</v>
      </c>
      <c r="D144" s="218">
        <v>39582.46982758621</v>
      </c>
      <c r="E144" s="218">
        <f t="shared" si="9"/>
        <v>-1809.5301724137898</v>
      </c>
      <c r="F144" s="199">
        <f t="shared" si="10"/>
        <v>-0.04371690598216539</v>
      </c>
      <c r="G144" s="219"/>
      <c r="H144" s="185"/>
    </row>
    <row r="145" spans="1:8" ht="12.75" customHeight="1">
      <c r="A145" s="183">
        <v>18</v>
      </c>
      <c r="B145" s="322" t="s">
        <v>154</v>
      </c>
      <c r="C145" s="183">
        <v>21956</v>
      </c>
      <c r="D145" s="218">
        <v>20972.349137931036</v>
      </c>
      <c r="E145" s="218">
        <f>D145-C145</f>
        <v>-983.6508620689638</v>
      </c>
      <c r="F145" s="199">
        <f aca="true" t="shared" si="11" ref="F145:F150">E145/C145</f>
        <v>-0.04480100483097849</v>
      </c>
      <c r="G145" s="219"/>
      <c r="H145" s="185" t="s">
        <v>14</v>
      </c>
    </row>
    <row r="146" spans="1:8" ht="12.75" customHeight="1">
      <c r="A146" s="183">
        <v>19</v>
      </c>
      <c r="B146" s="322" t="s">
        <v>155</v>
      </c>
      <c r="C146" s="183">
        <v>21236</v>
      </c>
      <c r="D146" s="218">
        <v>18831.870689655174</v>
      </c>
      <c r="E146" s="218">
        <f>D146-C146</f>
        <v>-2404.129310344826</v>
      </c>
      <c r="F146" s="199">
        <f t="shared" si="11"/>
        <v>-0.1132100824234708</v>
      </c>
      <c r="G146" s="219"/>
      <c r="H146" s="185"/>
    </row>
    <row r="147" spans="1:8" ht="12.75" customHeight="1">
      <c r="A147" s="183">
        <v>20</v>
      </c>
      <c r="B147" s="322" t="s">
        <v>182</v>
      </c>
      <c r="C147" s="183">
        <v>59531</v>
      </c>
      <c r="D147" s="218">
        <v>53916</v>
      </c>
      <c r="E147" s="218">
        <f>D147-C147</f>
        <v>-5615</v>
      </c>
      <c r="F147" s="199">
        <f t="shared" si="11"/>
        <v>-0.09432060607078666</v>
      </c>
      <c r="G147" s="219"/>
      <c r="H147" s="185"/>
    </row>
    <row r="148" spans="1:8" ht="12.75" customHeight="1">
      <c r="A148" s="183">
        <v>21</v>
      </c>
      <c r="B148" s="322" t="s">
        <v>157</v>
      </c>
      <c r="C148" s="183">
        <v>41641</v>
      </c>
      <c r="D148" s="218">
        <v>39856.8275862069</v>
      </c>
      <c r="E148" s="218">
        <f>D148-C148</f>
        <v>-1784.1724137931014</v>
      </c>
      <c r="F148" s="199">
        <f t="shared" si="11"/>
        <v>-0.04284653139437337</v>
      </c>
      <c r="G148" s="219"/>
      <c r="H148" s="185"/>
    </row>
    <row r="149" spans="1:8" ht="12.75" customHeight="1">
      <c r="A149" s="183">
        <v>22</v>
      </c>
      <c r="B149" s="322" t="s">
        <v>183</v>
      </c>
      <c r="C149" s="183">
        <v>40164</v>
      </c>
      <c r="D149" s="218">
        <v>39841.94396551724</v>
      </c>
      <c r="E149" s="218">
        <f>D149-C149</f>
        <v>-322.0560344827609</v>
      </c>
      <c r="F149" s="199">
        <f t="shared" si="11"/>
        <v>-0.008018524909938275</v>
      </c>
      <c r="G149" s="219"/>
      <c r="H149" s="185"/>
    </row>
    <row r="150" spans="1:8" ht="12.75" customHeight="1">
      <c r="A150" s="34"/>
      <c r="B150" s="1" t="s">
        <v>31</v>
      </c>
      <c r="C150" s="16">
        <f>SUM(C128:C149)</f>
        <v>886804</v>
      </c>
      <c r="D150" s="146">
        <f>SUM(D128:D149)</f>
        <v>829544.2479885058</v>
      </c>
      <c r="E150" s="16">
        <f>SUM(E128:E149)</f>
        <v>-57259.75201149425</v>
      </c>
      <c r="F150" s="144">
        <f t="shared" si="11"/>
        <v>-0.06456866682095959</v>
      </c>
      <c r="G150" s="31"/>
      <c r="H150" s="10">
        <f>C150+C177</f>
        <v>1447990</v>
      </c>
    </row>
    <row r="151" spans="1:7" ht="12.75" customHeight="1">
      <c r="A151" s="25"/>
      <c r="B151" s="36"/>
      <c r="C151" s="37"/>
      <c r="D151" s="37"/>
      <c r="E151" s="37"/>
      <c r="F151" s="38"/>
      <c r="G151" s="31"/>
    </row>
    <row r="152" spans="1:7" ht="28.5" customHeight="1">
      <c r="A152" s="379" t="s">
        <v>218</v>
      </c>
      <c r="B152" s="379"/>
      <c r="C152" s="379"/>
      <c r="D152" s="379"/>
      <c r="E152" s="379"/>
      <c r="F152" s="379"/>
      <c r="G152" s="31"/>
    </row>
    <row r="153" spans="1:7" ht="66" customHeight="1">
      <c r="A153" s="16" t="s">
        <v>24</v>
      </c>
      <c r="B153" s="16" t="s">
        <v>25</v>
      </c>
      <c r="C153" s="16" t="s">
        <v>217</v>
      </c>
      <c r="D153" s="16" t="s">
        <v>104</v>
      </c>
      <c r="E153" s="29" t="s">
        <v>6</v>
      </c>
      <c r="F153" s="16" t="s">
        <v>32</v>
      </c>
      <c r="G153" s="31"/>
    </row>
    <row r="154" spans="1:7" ht="12.75" customHeight="1">
      <c r="A154" s="16">
        <v>1</v>
      </c>
      <c r="B154" s="16">
        <v>2</v>
      </c>
      <c r="C154" s="16">
        <v>3</v>
      </c>
      <c r="D154" s="16">
        <v>4</v>
      </c>
      <c r="E154" s="16" t="s">
        <v>33</v>
      </c>
      <c r="F154" s="16">
        <v>6</v>
      </c>
      <c r="G154" s="31"/>
    </row>
    <row r="155" spans="1:7" ht="12.75" customHeight="1">
      <c r="A155" s="183">
        <v>1</v>
      </c>
      <c r="B155" s="321" t="s">
        <v>140</v>
      </c>
      <c r="C155" s="183">
        <v>21010</v>
      </c>
      <c r="D155" s="218">
        <v>20919.439655172413</v>
      </c>
      <c r="E155" s="218">
        <f>D155-C155</f>
        <v>-90.56034482758696</v>
      </c>
      <c r="F155" s="199">
        <f>E155/C155</f>
        <v>-0.004310344827586242</v>
      </c>
      <c r="G155" s="31"/>
    </row>
    <row r="156" spans="1:7" ht="12.75" customHeight="1">
      <c r="A156" s="183">
        <v>2</v>
      </c>
      <c r="B156" s="321" t="s">
        <v>141</v>
      </c>
      <c r="C156" s="183">
        <v>23431</v>
      </c>
      <c r="D156" s="218">
        <v>21146.206896551725</v>
      </c>
      <c r="E156" s="218">
        <f aca="true" t="shared" si="12" ref="E156:E174">D156-C156</f>
        <v>-2284.7931034482754</v>
      </c>
      <c r="F156" s="199">
        <f aca="true" t="shared" si="13" ref="F156:F174">E156/C156</f>
        <v>-0.09751154895003522</v>
      </c>
      <c r="G156" s="31"/>
    </row>
    <row r="157" spans="1:7" ht="12.75" customHeight="1">
      <c r="A157" s="183">
        <v>3</v>
      </c>
      <c r="B157" s="321" t="s">
        <v>211</v>
      </c>
      <c r="C157" s="183">
        <v>9043</v>
      </c>
      <c r="D157" s="218">
        <v>6888.866379310345</v>
      </c>
      <c r="E157" s="218">
        <f t="shared" si="12"/>
        <v>-2154.133620689655</v>
      </c>
      <c r="F157" s="199">
        <f t="shared" si="13"/>
        <v>-0.23821006532009895</v>
      </c>
      <c r="G157" s="31"/>
    </row>
    <row r="158" spans="1:7" ht="12.75" customHeight="1">
      <c r="A158" s="183">
        <v>4</v>
      </c>
      <c r="B158" s="322" t="s">
        <v>142</v>
      </c>
      <c r="C158" s="183">
        <v>26487</v>
      </c>
      <c r="D158" s="218">
        <v>24479.112068965518</v>
      </c>
      <c r="E158" s="218">
        <f t="shared" si="12"/>
        <v>-2007.8879310344819</v>
      </c>
      <c r="F158" s="199">
        <f t="shared" si="13"/>
        <v>-0.07580654400402016</v>
      </c>
      <c r="G158" s="31"/>
    </row>
    <row r="159" spans="1:7" ht="12.75" customHeight="1">
      <c r="A159" s="183">
        <v>5</v>
      </c>
      <c r="B159" s="322" t="s">
        <v>143</v>
      </c>
      <c r="C159" s="183">
        <v>26686</v>
      </c>
      <c r="D159" s="218">
        <v>26136.181034482757</v>
      </c>
      <c r="E159" s="218">
        <f t="shared" si="12"/>
        <v>-549.8189655172428</v>
      </c>
      <c r="F159" s="199">
        <f t="shared" si="13"/>
        <v>-0.02060327383336741</v>
      </c>
      <c r="G159" s="31"/>
    </row>
    <row r="160" spans="1:7" ht="12.75" customHeight="1">
      <c r="A160" s="183">
        <v>6</v>
      </c>
      <c r="B160" s="322" t="s">
        <v>178</v>
      </c>
      <c r="C160" s="183">
        <v>32286</v>
      </c>
      <c r="D160" s="218">
        <v>29886.28448275862</v>
      </c>
      <c r="E160" s="218">
        <f t="shared" si="12"/>
        <v>-2399.7155172413804</v>
      </c>
      <c r="F160" s="199">
        <f t="shared" si="13"/>
        <v>-0.07432681401354706</v>
      </c>
      <c r="G160" s="31"/>
    </row>
    <row r="161" spans="1:7" ht="12.75" customHeight="1">
      <c r="A161" s="183">
        <v>7</v>
      </c>
      <c r="B161" s="322" t="s">
        <v>179</v>
      </c>
      <c r="C161" s="183">
        <v>36441</v>
      </c>
      <c r="D161" s="218">
        <v>34426.63362068965</v>
      </c>
      <c r="E161" s="218">
        <f>D161-C161</f>
        <v>-2014.3663793103478</v>
      </c>
      <c r="F161" s="199">
        <f>E161/C161</f>
        <v>-0.055277472608060915</v>
      </c>
      <c r="G161" s="31"/>
    </row>
    <row r="162" spans="1:7" ht="12.75" customHeight="1">
      <c r="A162" s="183">
        <v>8</v>
      </c>
      <c r="B162" s="322" t="s">
        <v>145</v>
      </c>
      <c r="C162" s="183">
        <v>13496</v>
      </c>
      <c r="D162" s="218">
        <v>11894.491379310344</v>
      </c>
      <c r="E162" s="218">
        <f>D162-C162</f>
        <v>-1601.5086206896558</v>
      </c>
      <c r="F162" s="199">
        <f>E162/C162</f>
        <v>-0.11866542832614521</v>
      </c>
      <c r="G162" s="31"/>
    </row>
    <row r="163" spans="1:7" ht="12.75" customHeight="1">
      <c r="A163" s="183">
        <v>9</v>
      </c>
      <c r="B163" s="322" t="s">
        <v>180</v>
      </c>
      <c r="C163" s="183">
        <v>31566</v>
      </c>
      <c r="D163" s="218">
        <v>29757.905172413793</v>
      </c>
      <c r="E163" s="218">
        <f t="shared" si="12"/>
        <v>-1808.0948275862065</v>
      </c>
      <c r="F163" s="199">
        <f t="shared" si="13"/>
        <v>-0.05727982093347927</v>
      </c>
      <c r="G163" s="31"/>
    </row>
    <row r="164" spans="1:7" ht="12.75" customHeight="1">
      <c r="A164" s="183">
        <v>10</v>
      </c>
      <c r="B164" s="322" t="s">
        <v>147</v>
      </c>
      <c r="C164" s="183">
        <v>30134</v>
      </c>
      <c r="D164" s="218">
        <v>38869</v>
      </c>
      <c r="E164" s="218">
        <f t="shared" si="12"/>
        <v>8735</v>
      </c>
      <c r="F164" s="199">
        <f t="shared" si="13"/>
        <v>0.28987190548881664</v>
      </c>
      <c r="G164" s="31"/>
    </row>
    <row r="165" spans="1:7" ht="12.75" customHeight="1">
      <c r="A165" s="183">
        <v>11</v>
      </c>
      <c r="B165" s="322" t="s">
        <v>181</v>
      </c>
      <c r="C165" s="183">
        <v>33694</v>
      </c>
      <c r="D165" s="218">
        <v>32657.969827586207</v>
      </c>
      <c r="E165" s="218">
        <f t="shared" si="12"/>
        <v>-1036.0301724137935</v>
      </c>
      <c r="F165" s="199">
        <f t="shared" si="13"/>
        <v>-0.03074820954513544</v>
      </c>
      <c r="G165" s="31"/>
    </row>
    <row r="166" spans="1:7" ht="12.75" customHeight="1">
      <c r="A166" s="183">
        <v>12</v>
      </c>
      <c r="B166" s="322" t="s">
        <v>148</v>
      </c>
      <c r="C166" s="183">
        <v>23781</v>
      </c>
      <c r="D166" s="218">
        <v>21691.603448275862</v>
      </c>
      <c r="E166" s="218">
        <f t="shared" si="12"/>
        <v>-2089.3965517241377</v>
      </c>
      <c r="F166" s="199">
        <f t="shared" si="13"/>
        <v>-0.08785991134620653</v>
      </c>
      <c r="G166" s="31"/>
    </row>
    <row r="167" spans="1:7" ht="12.75" customHeight="1">
      <c r="A167" s="183">
        <v>13</v>
      </c>
      <c r="B167" s="322" t="s">
        <v>212</v>
      </c>
      <c r="C167" s="183">
        <v>15128</v>
      </c>
      <c r="D167" s="218">
        <v>14565.474137931034</v>
      </c>
      <c r="E167" s="218">
        <f t="shared" si="12"/>
        <v>-562.5258620689656</v>
      </c>
      <c r="F167" s="199">
        <f t="shared" si="13"/>
        <v>-0.03718441711190941</v>
      </c>
      <c r="G167" s="31"/>
    </row>
    <row r="168" spans="1:7" ht="12.75" customHeight="1">
      <c r="A168" s="183">
        <v>14</v>
      </c>
      <c r="B168" s="322" t="s">
        <v>150</v>
      </c>
      <c r="C168" s="183">
        <v>49771</v>
      </c>
      <c r="D168" s="218">
        <v>48338.51724137931</v>
      </c>
      <c r="E168" s="218">
        <f t="shared" si="12"/>
        <v>-1432.4827586206884</v>
      </c>
      <c r="F168" s="199">
        <f t="shared" si="13"/>
        <v>-0.02878147432482145</v>
      </c>
      <c r="G168" s="31"/>
    </row>
    <row r="169" spans="1:7" ht="12.75" customHeight="1">
      <c r="A169" s="183">
        <v>15</v>
      </c>
      <c r="B169" s="322" t="s">
        <v>151</v>
      </c>
      <c r="C169" s="183">
        <v>27257</v>
      </c>
      <c r="D169" s="218">
        <v>26791.07327586207</v>
      </c>
      <c r="E169" s="218">
        <f t="shared" si="12"/>
        <v>-465.92672413793116</v>
      </c>
      <c r="F169" s="199">
        <f t="shared" si="13"/>
        <v>-0.017093837331251832</v>
      </c>
      <c r="G169" s="31"/>
    </row>
    <row r="170" spans="1:7" ht="12.75" customHeight="1">
      <c r="A170" s="183">
        <v>16</v>
      </c>
      <c r="B170" s="322" t="s">
        <v>152</v>
      </c>
      <c r="C170" s="183">
        <v>15545</v>
      </c>
      <c r="D170" s="218">
        <v>13610.775862068966</v>
      </c>
      <c r="E170" s="218">
        <f t="shared" si="12"/>
        <v>-1934.2241379310344</v>
      </c>
      <c r="F170" s="199">
        <f t="shared" si="13"/>
        <v>-0.12442741318308359</v>
      </c>
      <c r="G170" s="31"/>
    </row>
    <row r="171" spans="1:7" ht="12.75" customHeight="1">
      <c r="A171" s="183">
        <v>17</v>
      </c>
      <c r="B171" s="322" t="s">
        <v>153</v>
      </c>
      <c r="C171" s="183">
        <v>23803</v>
      </c>
      <c r="D171" s="218">
        <v>21375.366379310344</v>
      </c>
      <c r="E171" s="218">
        <f t="shared" si="12"/>
        <v>-2427.633620689656</v>
      </c>
      <c r="F171" s="199">
        <f t="shared" si="13"/>
        <v>-0.10198855693356534</v>
      </c>
      <c r="G171" s="31"/>
    </row>
    <row r="172" spans="1:8" ht="12.75" customHeight="1">
      <c r="A172" s="183">
        <v>18</v>
      </c>
      <c r="B172" s="322" t="s">
        <v>154</v>
      </c>
      <c r="C172" s="183">
        <v>15753</v>
      </c>
      <c r="D172" s="218">
        <v>13316.612068965518</v>
      </c>
      <c r="E172" s="218">
        <f t="shared" si="12"/>
        <v>-2436.387931034482</v>
      </c>
      <c r="F172" s="199">
        <f t="shared" si="13"/>
        <v>-0.15466183781086026</v>
      </c>
      <c r="G172" s="31" t="s">
        <v>14</v>
      </c>
      <c r="H172" s="10" t="s">
        <v>14</v>
      </c>
    </row>
    <row r="173" spans="1:8" ht="12.75" customHeight="1">
      <c r="A173" s="183">
        <v>19</v>
      </c>
      <c r="B173" s="322" t="s">
        <v>155</v>
      </c>
      <c r="C173" s="183">
        <v>15582</v>
      </c>
      <c r="D173" s="218">
        <v>13706.465517241379</v>
      </c>
      <c r="E173" s="218">
        <f t="shared" si="12"/>
        <v>-1875.5344827586214</v>
      </c>
      <c r="F173" s="199">
        <f t="shared" si="13"/>
        <v>-0.12036545262216797</v>
      </c>
      <c r="G173" s="31"/>
      <c r="H173" s="10" t="s">
        <v>14</v>
      </c>
    </row>
    <row r="174" spans="1:7" ht="12.75" customHeight="1">
      <c r="A174" s="183">
        <v>20</v>
      </c>
      <c r="B174" s="322" t="s">
        <v>182</v>
      </c>
      <c r="C174" s="183">
        <v>37760</v>
      </c>
      <c r="D174" s="218">
        <v>36176</v>
      </c>
      <c r="E174" s="218">
        <f t="shared" si="12"/>
        <v>-1584</v>
      </c>
      <c r="F174" s="199">
        <f t="shared" si="13"/>
        <v>-0.04194915254237288</v>
      </c>
      <c r="G174" s="31"/>
    </row>
    <row r="175" spans="1:7" ht="12.75" customHeight="1">
      <c r="A175" s="183">
        <v>21</v>
      </c>
      <c r="B175" s="322" t="s">
        <v>157</v>
      </c>
      <c r="C175" s="183">
        <v>27334</v>
      </c>
      <c r="D175" s="218">
        <v>25977.693965517243</v>
      </c>
      <c r="E175" s="218">
        <f>D175-C175</f>
        <v>-1356.3060344827572</v>
      </c>
      <c r="F175" s="199">
        <f>E175/C175</f>
        <v>-0.04961974224346079</v>
      </c>
      <c r="G175" s="31"/>
    </row>
    <row r="176" spans="1:8" ht="12.75" customHeight="1">
      <c r="A176" s="183">
        <v>22</v>
      </c>
      <c r="B176" s="322" t="s">
        <v>183</v>
      </c>
      <c r="C176" s="18">
        <v>25198</v>
      </c>
      <c r="D176" s="147">
        <v>23949.39224137931</v>
      </c>
      <c r="E176" s="147">
        <f>D176-C176</f>
        <v>-1248.6077586206884</v>
      </c>
      <c r="F176" s="145">
        <f>E176/C176</f>
        <v>-0.04955185961666356</v>
      </c>
      <c r="G176" s="31"/>
      <c r="H176" s="10" t="s">
        <v>14</v>
      </c>
    </row>
    <row r="177" spans="1:7" ht="12.75" customHeight="1">
      <c r="A177" s="34"/>
      <c r="B177" s="1" t="s">
        <v>31</v>
      </c>
      <c r="C177" s="16">
        <f>SUM(C155:C176)</f>
        <v>561186</v>
      </c>
      <c r="D177" s="146">
        <f>SUM(D155:D176)</f>
        <v>536561.0646551724</v>
      </c>
      <c r="E177" s="146">
        <f>D177-C177</f>
        <v>-24624.935344827594</v>
      </c>
      <c r="F177" s="144">
        <f>E177/C177</f>
        <v>-0.04388016690513946</v>
      </c>
      <c r="G177" s="31"/>
    </row>
    <row r="178" spans="1:12" ht="12.75" customHeight="1">
      <c r="A178" s="40"/>
      <c r="B178" s="2"/>
      <c r="C178" s="44"/>
      <c r="D178" s="45"/>
      <c r="E178" s="46"/>
      <c r="F178" s="38"/>
      <c r="G178" s="31"/>
      <c r="J178" s="10">
        <f>C177+C150</f>
        <v>1447990</v>
      </c>
      <c r="K178" s="10">
        <f>D177+D150</f>
        <v>1366105.3126436782</v>
      </c>
      <c r="L178" s="10">
        <f>K178/J178</f>
        <v>0.9434494110067598</v>
      </c>
    </row>
    <row r="179" spans="1:7" ht="12.75" customHeight="1">
      <c r="A179" s="25"/>
      <c r="B179" s="32"/>
      <c r="C179" s="32"/>
      <c r="D179" s="32"/>
      <c r="E179" s="32"/>
      <c r="G179" s="31"/>
    </row>
    <row r="180" spans="1:7" ht="12.75" customHeight="1">
      <c r="A180" s="379" t="s">
        <v>219</v>
      </c>
      <c r="B180" s="379"/>
      <c r="C180" s="379"/>
      <c r="D180" s="379"/>
      <c r="E180" s="379"/>
      <c r="F180" s="379"/>
      <c r="G180" s="379"/>
    </row>
    <row r="181" spans="1:7" ht="64.5" customHeight="1">
      <c r="A181" s="16" t="s">
        <v>24</v>
      </c>
      <c r="B181" s="16" t="s">
        <v>25</v>
      </c>
      <c r="C181" s="16" t="s">
        <v>220</v>
      </c>
      <c r="D181" s="16" t="s">
        <v>104</v>
      </c>
      <c r="E181" s="29" t="s">
        <v>6</v>
      </c>
      <c r="F181" s="16" t="s">
        <v>32</v>
      </c>
      <c r="G181" s="31"/>
    </row>
    <row r="182" spans="1:7" ht="12.75" customHeight="1">
      <c r="A182" s="16">
        <v>1</v>
      </c>
      <c r="B182" s="16">
        <v>2</v>
      </c>
      <c r="C182" s="16">
        <v>3</v>
      </c>
      <c r="D182" s="16">
        <v>4</v>
      </c>
      <c r="E182" s="16" t="s">
        <v>33</v>
      </c>
      <c r="F182" s="16">
        <v>6</v>
      </c>
      <c r="G182" s="31"/>
    </row>
    <row r="183" spans="1:7" ht="12.75" customHeight="1">
      <c r="A183" s="183">
        <v>1</v>
      </c>
      <c r="B183" s="321" t="s">
        <v>140</v>
      </c>
      <c r="C183" s="147">
        <v>29866</v>
      </c>
      <c r="D183" s="218">
        <f>D128</f>
        <v>29661</v>
      </c>
      <c r="E183" s="147">
        <f>D183-C183</f>
        <v>-205</v>
      </c>
      <c r="F183" s="145">
        <f>E183/C183</f>
        <v>-0.006863992499832585</v>
      </c>
      <c r="G183" s="31"/>
    </row>
    <row r="184" spans="1:7" ht="12.75" customHeight="1">
      <c r="A184" s="183">
        <v>2</v>
      </c>
      <c r="B184" s="321" t="s">
        <v>141</v>
      </c>
      <c r="C184" s="147">
        <v>36319</v>
      </c>
      <c r="D184" s="218">
        <f aca="true" t="shared" si="14" ref="D184:D204">D129</f>
        <v>31416</v>
      </c>
      <c r="E184" s="147">
        <f aca="true" t="shared" si="15" ref="E184:E204">D184-C184</f>
        <v>-4903</v>
      </c>
      <c r="F184" s="145">
        <f>E184/C184</f>
        <v>-0.13499821030314713</v>
      </c>
      <c r="G184" s="31"/>
    </row>
    <row r="185" spans="1:7" ht="12.75" customHeight="1">
      <c r="A185" s="183">
        <v>3</v>
      </c>
      <c r="B185" s="321" t="s">
        <v>211</v>
      </c>
      <c r="C185" s="147">
        <v>13649</v>
      </c>
      <c r="D185" s="218">
        <f t="shared" si="14"/>
        <v>10167.224137931034</v>
      </c>
      <c r="E185" s="147">
        <f t="shared" si="15"/>
        <v>-3481.7758620689656</v>
      </c>
      <c r="F185" s="145">
        <f aca="true" t="shared" si="16" ref="F185:F198">E185/C185</f>
        <v>-0.25509384292394793</v>
      </c>
      <c r="G185" s="31"/>
    </row>
    <row r="186" spans="1:7" ht="12.75" customHeight="1">
      <c r="A186" s="183">
        <v>4</v>
      </c>
      <c r="B186" s="322" t="s">
        <v>142</v>
      </c>
      <c r="C186" s="147">
        <v>37803.370833333334</v>
      </c>
      <c r="D186" s="218">
        <f t="shared" si="14"/>
        <v>44265.00847701149</v>
      </c>
      <c r="E186" s="147">
        <f t="shared" si="15"/>
        <v>6461.6376436781575</v>
      </c>
      <c r="F186" s="145">
        <f t="shared" si="16"/>
        <v>0.1709275522589264</v>
      </c>
      <c r="G186" s="31"/>
    </row>
    <row r="187" spans="1:7" ht="12.75" customHeight="1">
      <c r="A187" s="183">
        <v>5</v>
      </c>
      <c r="B187" s="322" t="s">
        <v>143</v>
      </c>
      <c r="C187" s="147">
        <v>39944.833333333336</v>
      </c>
      <c r="D187" s="218">
        <f t="shared" si="14"/>
        <v>39264.418103448275</v>
      </c>
      <c r="E187" s="147">
        <f t="shared" si="15"/>
        <v>-680.4152298850604</v>
      </c>
      <c r="F187" s="145">
        <f t="shared" si="16"/>
        <v>-0.01703387329738248</v>
      </c>
      <c r="G187" s="31"/>
    </row>
    <row r="188" spans="1:7" ht="12.75" customHeight="1">
      <c r="A188" s="183">
        <v>6</v>
      </c>
      <c r="B188" s="322" t="s">
        <v>178</v>
      </c>
      <c r="C188" s="147">
        <v>48066.30416666667</v>
      </c>
      <c r="D188" s="218">
        <f t="shared" si="14"/>
        <v>45600.52399425287</v>
      </c>
      <c r="E188" s="147">
        <f t="shared" si="15"/>
        <v>-2465.780172413797</v>
      </c>
      <c r="F188" s="145">
        <f>E188/C188</f>
        <v>-0.05129955829064516</v>
      </c>
      <c r="G188" s="31"/>
    </row>
    <row r="189" spans="1:7" ht="12.75" customHeight="1">
      <c r="A189" s="183">
        <v>7</v>
      </c>
      <c r="B189" s="322" t="s">
        <v>179</v>
      </c>
      <c r="C189" s="147">
        <v>45479.159166666665</v>
      </c>
      <c r="D189" s="218">
        <f t="shared" si="14"/>
        <v>45360.85775862069</v>
      </c>
      <c r="E189" s="147">
        <f t="shared" si="15"/>
        <v>-118.30140804597613</v>
      </c>
      <c r="F189" s="145">
        <f t="shared" si="16"/>
        <v>-0.0026012224107406882</v>
      </c>
      <c r="G189" s="31"/>
    </row>
    <row r="190" spans="1:7" ht="12.75" customHeight="1">
      <c r="A190" s="183">
        <v>8</v>
      </c>
      <c r="B190" s="322" t="s">
        <v>145</v>
      </c>
      <c r="C190" s="147">
        <v>16071</v>
      </c>
      <c r="D190" s="218">
        <f t="shared" si="14"/>
        <v>15641.741379310344</v>
      </c>
      <c r="E190" s="147">
        <f t="shared" si="15"/>
        <v>-429.2586206896558</v>
      </c>
      <c r="F190" s="145">
        <f t="shared" si="16"/>
        <v>-0.026710137557691232</v>
      </c>
      <c r="G190" s="31"/>
    </row>
    <row r="191" spans="1:7" ht="12.75" customHeight="1">
      <c r="A191" s="183">
        <v>9</v>
      </c>
      <c r="B191" s="322" t="s">
        <v>180</v>
      </c>
      <c r="C191" s="147">
        <v>40465.14166666667</v>
      </c>
      <c r="D191" s="218">
        <f t="shared" si="14"/>
        <v>41324.05172413793</v>
      </c>
      <c r="E191" s="147">
        <f t="shared" si="15"/>
        <v>858.9100574712575</v>
      </c>
      <c r="F191" s="145">
        <f t="shared" si="16"/>
        <v>0.021225924884844483</v>
      </c>
      <c r="G191" s="31"/>
    </row>
    <row r="192" spans="1:7" ht="12.75" customHeight="1">
      <c r="A192" s="183">
        <v>10</v>
      </c>
      <c r="B192" s="322" t="s">
        <v>147</v>
      </c>
      <c r="C192" s="147">
        <v>29518.941666666666</v>
      </c>
      <c r="D192" s="218">
        <f t="shared" si="14"/>
        <v>41634.47844827586</v>
      </c>
      <c r="E192" s="147">
        <f t="shared" si="15"/>
        <v>12115.536781609197</v>
      </c>
      <c r="F192" s="145">
        <f t="shared" si="16"/>
        <v>0.4104326272405045</v>
      </c>
      <c r="G192" s="31"/>
    </row>
    <row r="193" spans="1:7" ht="12.75" customHeight="1">
      <c r="A193" s="183">
        <v>11</v>
      </c>
      <c r="B193" s="322" t="s">
        <v>181</v>
      </c>
      <c r="C193" s="147">
        <v>47220</v>
      </c>
      <c r="D193" s="218">
        <f t="shared" si="14"/>
        <v>49975.03017241379</v>
      </c>
      <c r="E193" s="147">
        <f t="shared" si="15"/>
        <v>2755.03017241379</v>
      </c>
      <c r="F193" s="145">
        <f t="shared" si="16"/>
        <v>0.05834456104222342</v>
      </c>
      <c r="G193" s="31"/>
    </row>
    <row r="194" spans="1:7" ht="12.75" customHeight="1">
      <c r="A194" s="183">
        <v>12</v>
      </c>
      <c r="B194" s="322" t="s">
        <v>148</v>
      </c>
      <c r="C194" s="147">
        <v>25839.0625</v>
      </c>
      <c r="D194" s="218">
        <f t="shared" si="14"/>
        <v>29748.07327586207</v>
      </c>
      <c r="E194" s="147">
        <f t="shared" si="15"/>
        <v>3909.010775862069</v>
      </c>
      <c r="F194" s="145">
        <f t="shared" si="16"/>
        <v>0.1512829954980785</v>
      </c>
      <c r="G194" s="31"/>
    </row>
    <row r="195" spans="1:7" ht="12.75" customHeight="1">
      <c r="A195" s="183">
        <v>13</v>
      </c>
      <c r="B195" s="322" t="s">
        <v>212</v>
      </c>
      <c r="C195" s="147">
        <v>27517</v>
      </c>
      <c r="D195" s="218">
        <f t="shared" si="14"/>
        <v>20425.96551724138</v>
      </c>
      <c r="E195" s="147">
        <f t="shared" si="15"/>
        <v>-7091.03448275862</v>
      </c>
      <c r="F195" s="145">
        <f t="shared" si="16"/>
        <v>-0.2576964960845521</v>
      </c>
      <c r="G195" s="31"/>
    </row>
    <row r="196" spans="1:7" ht="12.75" customHeight="1">
      <c r="A196" s="183">
        <v>14</v>
      </c>
      <c r="B196" s="322" t="s">
        <v>150</v>
      </c>
      <c r="C196" s="147">
        <v>89801</v>
      </c>
      <c r="D196" s="218">
        <f t="shared" si="14"/>
        <v>100440.41810344828</v>
      </c>
      <c r="E196" s="147">
        <f t="shared" si="15"/>
        <v>10639.418103448275</v>
      </c>
      <c r="F196" s="145">
        <f t="shared" si="16"/>
        <v>0.11847772411719552</v>
      </c>
      <c r="G196" s="31"/>
    </row>
    <row r="197" spans="1:7" ht="12.75" customHeight="1">
      <c r="A197" s="183">
        <v>15</v>
      </c>
      <c r="B197" s="322" t="s">
        <v>151</v>
      </c>
      <c r="C197" s="147">
        <v>52627</v>
      </c>
      <c r="D197" s="218">
        <f t="shared" si="14"/>
        <v>47164.80603448276</v>
      </c>
      <c r="E197" s="147">
        <f t="shared" si="15"/>
        <v>-5462.193965517239</v>
      </c>
      <c r="F197" s="145">
        <f t="shared" si="16"/>
        <v>-0.10379071513704446</v>
      </c>
      <c r="G197" s="31"/>
    </row>
    <row r="198" spans="1:7" ht="12.75" customHeight="1">
      <c r="A198" s="183">
        <v>16</v>
      </c>
      <c r="B198" s="322" t="s">
        <v>152</v>
      </c>
      <c r="C198" s="147">
        <v>25015.366666666665</v>
      </c>
      <c r="D198" s="218">
        <f t="shared" si="14"/>
        <v>24453.189655172413</v>
      </c>
      <c r="E198" s="147">
        <f t="shared" si="15"/>
        <v>-562.1770114942519</v>
      </c>
      <c r="F198" s="145">
        <f t="shared" si="16"/>
        <v>-0.022473266891720634</v>
      </c>
      <c r="G198" s="31"/>
    </row>
    <row r="199" spans="1:7" ht="12.75" customHeight="1">
      <c r="A199" s="183">
        <v>17</v>
      </c>
      <c r="B199" s="322" t="s">
        <v>153</v>
      </c>
      <c r="C199" s="147">
        <v>37620.754166666666</v>
      </c>
      <c r="D199" s="218">
        <f t="shared" si="14"/>
        <v>39582.46982758621</v>
      </c>
      <c r="E199" s="147">
        <f t="shared" si="15"/>
        <v>1961.7156609195445</v>
      </c>
      <c r="F199" s="145">
        <f aca="true" t="shared" si="17" ref="F199:F205">E199/C199</f>
        <v>0.05214450651969372</v>
      </c>
      <c r="G199" s="31"/>
    </row>
    <row r="200" spans="1:7" ht="12.75" customHeight="1">
      <c r="A200" s="183">
        <v>18</v>
      </c>
      <c r="B200" s="322" t="s">
        <v>154</v>
      </c>
      <c r="C200" s="147">
        <v>19357</v>
      </c>
      <c r="D200" s="218">
        <f t="shared" si="14"/>
        <v>20972.349137931036</v>
      </c>
      <c r="E200" s="147">
        <f t="shared" si="15"/>
        <v>1615.3491379310362</v>
      </c>
      <c r="F200" s="145">
        <f t="shared" si="17"/>
        <v>0.08345038683324049</v>
      </c>
      <c r="G200" s="31"/>
    </row>
    <row r="201" spans="1:7" ht="12.75" customHeight="1">
      <c r="A201" s="183">
        <v>19</v>
      </c>
      <c r="B201" s="322" t="s">
        <v>155</v>
      </c>
      <c r="C201" s="147">
        <v>20196</v>
      </c>
      <c r="D201" s="218">
        <f t="shared" si="14"/>
        <v>18831.870689655174</v>
      </c>
      <c r="E201" s="147">
        <f t="shared" si="15"/>
        <v>-1364.129310344826</v>
      </c>
      <c r="F201" s="145">
        <f t="shared" si="17"/>
        <v>-0.06754452913175016</v>
      </c>
      <c r="G201" s="31"/>
    </row>
    <row r="202" spans="1:7" ht="12.75" customHeight="1">
      <c r="A202" s="183">
        <v>20</v>
      </c>
      <c r="B202" s="322" t="s">
        <v>182</v>
      </c>
      <c r="C202" s="147">
        <v>54232</v>
      </c>
      <c r="D202" s="218">
        <f t="shared" si="14"/>
        <v>53916</v>
      </c>
      <c r="E202" s="147">
        <f t="shared" si="15"/>
        <v>-316</v>
      </c>
      <c r="F202" s="145">
        <f t="shared" si="17"/>
        <v>-0.00582681811476619</v>
      </c>
      <c r="G202" s="31"/>
    </row>
    <row r="203" spans="1:7" ht="12.75" customHeight="1">
      <c r="A203" s="183">
        <v>21</v>
      </c>
      <c r="B203" s="322" t="s">
        <v>157</v>
      </c>
      <c r="C203" s="147">
        <v>38404</v>
      </c>
      <c r="D203" s="218">
        <f t="shared" si="14"/>
        <v>39856.8275862069</v>
      </c>
      <c r="E203" s="147">
        <f t="shared" si="15"/>
        <v>1452.8275862068986</v>
      </c>
      <c r="F203" s="145">
        <f t="shared" si="17"/>
        <v>0.037830111087566363</v>
      </c>
      <c r="G203" s="31"/>
    </row>
    <row r="204" spans="1:7" ht="12.75" customHeight="1">
      <c r="A204" s="183">
        <v>22</v>
      </c>
      <c r="B204" s="322" t="s">
        <v>183</v>
      </c>
      <c r="C204" s="147">
        <v>37569</v>
      </c>
      <c r="D204" s="218">
        <f t="shared" si="14"/>
        <v>39841.94396551724</v>
      </c>
      <c r="E204" s="147">
        <f t="shared" si="15"/>
        <v>2272.943965517239</v>
      </c>
      <c r="F204" s="145">
        <f t="shared" si="17"/>
        <v>0.060500518127105836</v>
      </c>
      <c r="G204" s="31"/>
    </row>
    <row r="205" spans="1:7" ht="12.75" customHeight="1">
      <c r="A205" s="34"/>
      <c r="B205" s="1" t="s">
        <v>31</v>
      </c>
      <c r="C205" s="146">
        <f>SUM(C183:C204)</f>
        <v>812580.9341666666</v>
      </c>
      <c r="D205" s="220">
        <f>SUM(D183:D204)</f>
        <v>829544.2479885058</v>
      </c>
      <c r="E205" s="146">
        <f>D205-C205</f>
        <v>16963.31382183917</v>
      </c>
      <c r="F205" s="144">
        <f t="shared" si="17"/>
        <v>0.020875845234094383</v>
      </c>
      <c r="G205" s="31"/>
    </row>
    <row r="206" spans="1:7" ht="12.75" customHeight="1">
      <c r="A206" s="25"/>
      <c r="B206" s="36"/>
      <c r="C206" s="37"/>
      <c r="D206" s="37"/>
      <c r="E206" s="37"/>
      <c r="F206" s="38"/>
      <c r="G206" s="31"/>
    </row>
    <row r="207" spans="1:7" ht="12.75" customHeight="1">
      <c r="A207" s="379" t="s">
        <v>221</v>
      </c>
      <c r="B207" s="379"/>
      <c r="C207" s="379"/>
      <c r="D207" s="379"/>
      <c r="E207" s="379"/>
      <c r="F207" s="379"/>
      <c r="G207" s="31"/>
    </row>
    <row r="208" spans="1:7" ht="66" customHeight="1">
      <c r="A208" s="16" t="s">
        <v>24</v>
      </c>
      <c r="B208" s="16" t="s">
        <v>25</v>
      </c>
      <c r="C208" s="16" t="s">
        <v>220</v>
      </c>
      <c r="D208" s="16" t="s">
        <v>104</v>
      </c>
      <c r="E208" s="29" t="s">
        <v>6</v>
      </c>
      <c r="F208" s="16" t="s">
        <v>32</v>
      </c>
      <c r="G208" s="31"/>
    </row>
    <row r="209" spans="1:7" ht="12.75" customHeight="1">
      <c r="A209" s="16">
        <v>1</v>
      </c>
      <c r="B209" s="16">
        <v>2</v>
      </c>
      <c r="C209" s="16">
        <v>3</v>
      </c>
      <c r="D209" s="16">
        <v>4</v>
      </c>
      <c r="E209" s="16" t="s">
        <v>33</v>
      </c>
      <c r="F209" s="16">
        <v>6</v>
      </c>
      <c r="G209" s="31"/>
    </row>
    <row r="210" spans="1:7" ht="12.75" customHeight="1">
      <c r="A210" s="183">
        <v>1</v>
      </c>
      <c r="B210" s="321" t="s">
        <v>140</v>
      </c>
      <c r="C210" s="218">
        <v>22034</v>
      </c>
      <c r="D210" s="218">
        <f>D155</f>
        <v>20919.439655172413</v>
      </c>
      <c r="E210" s="218">
        <f>D210-C210</f>
        <v>-1114.560344827587</v>
      </c>
      <c r="F210" s="199">
        <f aca="true" t="shared" si="18" ref="F210:F215">E210/C210</f>
        <v>-0.050583659109902285</v>
      </c>
      <c r="G210" s="31"/>
    </row>
    <row r="211" spans="1:7" ht="12.75" customHeight="1">
      <c r="A211" s="183">
        <v>2</v>
      </c>
      <c r="B211" s="321" t="s">
        <v>141</v>
      </c>
      <c r="C211" s="218">
        <v>35983</v>
      </c>
      <c r="D211" s="218">
        <f aca="true" t="shared" si="19" ref="D211:D231">D156</f>
        <v>21146.206896551725</v>
      </c>
      <c r="E211" s="218">
        <f aca="true" t="shared" si="20" ref="E211:E229">D211-C211</f>
        <v>-14836.793103448275</v>
      </c>
      <c r="F211" s="199">
        <f t="shared" si="18"/>
        <v>-0.4123278521370724</v>
      </c>
      <c r="G211" s="31"/>
    </row>
    <row r="212" spans="1:7" ht="12.75" customHeight="1">
      <c r="A212" s="183">
        <v>3</v>
      </c>
      <c r="B212" s="321" t="s">
        <v>211</v>
      </c>
      <c r="C212" s="218">
        <v>9522</v>
      </c>
      <c r="D212" s="218">
        <f t="shared" si="19"/>
        <v>6888.866379310345</v>
      </c>
      <c r="E212" s="218">
        <f t="shared" si="20"/>
        <v>-2633.133620689655</v>
      </c>
      <c r="F212" s="199">
        <f t="shared" si="18"/>
        <v>-0.27653157117093624</v>
      </c>
      <c r="G212" s="31"/>
    </row>
    <row r="213" spans="1:7" ht="12.75" customHeight="1">
      <c r="A213" s="183">
        <v>4</v>
      </c>
      <c r="B213" s="322" t="s">
        <v>142</v>
      </c>
      <c r="C213" s="218">
        <v>23915.666666666668</v>
      </c>
      <c r="D213" s="218">
        <f t="shared" si="19"/>
        <v>24479.112068965518</v>
      </c>
      <c r="E213" s="218">
        <f t="shared" si="20"/>
        <v>563.4454022988502</v>
      </c>
      <c r="F213" s="199">
        <f t="shared" si="18"/>
        <v>0.02355967785268444</v>
      </c>
      <c r="G213" s="31"/>
    </row>
    <row r="214" spans="1:7" ht="12.75" customHeight="1">
      <c r="A214" s="183">
        <v>5</v>
      </c>
      <c r="B214" s="322" t="s">
        <v>143</v>
      </c>
      <c r="C214" s="218">
        <v>25022.741666666665</v>
      </c>
      <c r="D214" s="218">
        <f t="shared" si="19"/>
        <v>26136.181034482757</v>
      </c>
      <c r="E214" s="218">
        <f t="shared" si="20"/>
        <v>1113.4393678160923</v>
      </c>
      <c r="F214" s="199">
        <f t="shared" si="18"/>
        <v>0.04449709718656964</v>
      </c>
      <c r="G214" s="31"/>
    </row>
    <row r="215" spans="1:7" ht="12.75" customHeight="1">
      <c r="A215" s="183">
        <v>6</v>
      </c>
      <c r="B215" s="322" t="s">
        <v>178</v>
      </c>
      <c r="C215" s="218">
        <v>29190.295833333334</v>
      </c>
      <c r="D215" s="218">
        <f t="shared" si="19"/>
        <v>29886.28448275862</v>
      </c>
      <c r="E215" s="218">
        <f t="shared" si="20"/>
        <v>695.988649425286</v>
      </c>
      <c r="F215" s="199">
        <f t="shared" si="18"/>
        <v>0.023843151621317733</v>
      </c>
      <c r="G215" s="31"/>
    </row>
    <row r="216" spans="1:7" ht="12.75" customHeight="1">
      <c r="A216" s="183">
        <v>7</v>
      </c>
      <c r="B216" s="322" t="s">
        <v>179</v>
      </c>
      <c r="C216" s="218">
        <v>33140</v>
      </c>
      <c r="D216" s="218">
        <f t="shared" si="19"/>
        <v>34426.63362068965</v>
      </c>
      <c r="E216" s="218">
        <f t="shared" si="20"/>
        <v>1286.6336206896522</v>
      </c>
      <c r="F216" s="199">
        <f aca="true" t="shared" si="21" ref="F216:F226">E216/C216</f>
        <v>0.03882418891640471</v>
      </c>
      <c r="G216" s="31"/>
    </row>
    <row r="217" spans="1:7" ht="12.75" customHeight="1">
      <c r="A217" s="183">
        <v>8</v>
      </c>
      <c r="B217" s="322" t="s">
        <v>145</v>
      </c>
      <c r="C217" s="218">
        <v>13658</v>
      </c>
      <c r="D217" s="218">
        <f t="shared" si="19"/>
        <v>11894.491379310344</v>
      </c>
      <c r="E217" s="218">
        <f t="shared" si="20"/>
        <v>-1763.5086206896558</v>
      </c>
      <c r="F217" s="199">
        <f t="shared" si="21"/>
        <v>-0.1291190965507143</v>
      </c>
      <c r="G217" s="31"/>
    </row>
    <row r="218" spans="1:7" ht="12.75" customHeight="1">
      <c r="A218" s="183">
        <v>9</v>
      </c>
      <c r="B218" s="322" t="s">
        <v>180</v>
      </c>
      <c r="C218" s="218">
        <v>28906</v>
      </c>
      <c r="D218" s="218">
        <f t="shared" si="19"/>
        <v>29757.905172413793</v>
      </c>
      <c r="E218" s="218">
        <f t="shared" si="20"/>
        <v>851.9051724137935</v>
      </c>
      <c r="F218" s="199">
        <f t="shared" si="21"/>
        <v>0.029471568961938473</v>
      </c>
      <c r="G218" s="31"/>
    </row>
    <row r="219" spans="1:7" ht="12.75" customHeight="1">
      <c r="A219" s="183">
        <v>10</v>
      </c>
      <c r="B219" s="322" t="s">
        <v>147</v>
      </c>
      <c r="C219" s="218">
        <v>37465.67916666667</v>
      </c>
      <c r="D219" s="218">
        <f t="shared" si="19"/>
        <v>38869</v>
      </c>
      <c r="E219" s="218">
        <f t="shared" si="20"/>
        <v>1403.3208333333314</v>
      </c>
      <c r="F219" s="199">
        <f t="shared" si="21"/>
        <v>0.037456169607673104</v>
      </c>
      <c r="G219" s="31"/>
    </row>
    <row r="220" spans="1:7" ht="12.75" customHeight="1">
      <c r="A220" s="183">
        <v>11</v>
      </c>
      <c r="B220" s="322" t="s">
        <v>181</v>
      </c>
      <c r="C220" s="218">
        <v>32747</v>
      </c>
      <c r="D220" s="218">
        <f t="shared" si="19"/>
        <v>32657.969827586207</v>
      </c>
      <c r="E220" s="218">
        <f t="shared" si="20"/>
        <v>-89.03017241379348</v>
      </c>
      <c r="F220" s="199">
        <f t="shared" si="21"/>
        <v>-0.00271872759073483</v>
      </c>
      <c r="G220" s="31"/>
    </row>
    <row r="221" spans="1:7" ht="12.75" customHeight="1">
      <c r="A221" s="183">
        <v>12</v>
      </c>
      <c r="B221" s="322" t="s">
        <v>148</v>
      </c>
      <c r="C221" s="218">
        <v>20283.016666666666</v>
      </c>
      <c r="D221" s="218">
        <f t="shared" si="19"/>
        <v>21691.603448275862</v>
      </c>
      <c r="E221" s="218">
        <f t="shared" si="20"/>
        <v>1408.586781609196</v>
      </c>
      <c r="F221" s="199">
        <f t="shared" si="21"/>
        <v>0.06944661165338797</v>
      </c>
      <c r="G221" s="31"/>
    </row>
    <row r="222" spans="1:7" ht="12.75" customHeight="1">
      <c r="A222" s="183">
        <v>13</v>
      </c>
      <c r="B222" s="322" t="s">
        <v>212</v>
      </c>
      <c r="C222" s="218">
        <v>17649</v>
      </c>
      <c r="D222" s="218">
        <f t="shared" si="19"/>
        <v>14565.474137931034</v>
      </c>
      <c r="E222" s="218">
        <f t="shared" si="20"/>
        <v>-3083.5258620689656</v>
      </c>
      <c r="F222" s="199">
        <f t="shared" si="21"/>
        <v>-0.17471391365340616</v>
      </c>
      <c r="G222" s="31"/>
    </row>
    <row r="223" spans="1:7" ht="12.75" customHeight="1">
      <c r="A223" s="183">
        <v>14</v>
      </c>
      <c r="B223" s="322" t="s">
        <v>150</v>
      </c>
      <c r="C223" s="218">
        <v>47810</v>
      </c>
      <c r="D223" s="218">
        <f t="shared" si="19"/>
        <v>48338.51724137931</v>
      </c>
      <c r="E223" s="218">
        <f t="shared" si="20"/>
        <v>528.5172413793116</v>
      </c>
      <c r="F223" s="199">
        <f t="shared" si="21"/>
        <v>0.011054533390071357</v>
      </c>
      <c r="G223" s="31"/>
    </row>
    <row r="224" spans="1:8" ht="12.75" customHeight="1">
      <c r="A224" s="183">
        <v>15</v>
      </c>
      <c r="B224" s="322" t="s">
        <v>151</v>
      </c>
      <c r="C224" s="218">
        <v>27332.329166666666</v>
      </c>
      <c r="D224" s="218">
        <f t="shared" si="19"/>
        <v>26791.07327586207</v>
      </c>
      <c r="E224" s="218">
        <f t="shared" si="20"/>
        <v>-541.2558908045976</v>
      </c>
      <c r="F224" s="199">
        <f t="shared" si="21"/>
        <v>-0.01980277229591871</v>
      </c>
      <c r="G224" s="31"/>
      <c r="H224" s="10" t="s">
        <v>14</v>
      </c>
    </row>
    <row r="225" spans="1:7" ht="12.75" customHeight="1">
      <c r="A225" s="183">
        <v>16</v>
      </c>
      <c r="B225" s="322" t="s">
        <v>152</v>
      </c>
      <c r="C225" s="218">
        <v>16045</v>
      </c>
      <c r="D225" s="218">
        <f t="shared" si="19"/>
        <v>13610.775862068966</v>
      </c>
      <c r="E225" s="218">
        <f t="shared" si="20"/>
        <v>-2434.2241379310344</v>
      </c>
      <c r="F225" s="199">
        <f t="shared" si="21"/>
        <v>-0.15171231772708224</v>
      </c>
      <c r="G225" s="31"/>
    </row>
    <row r="226" spans="1:7" ht="12.75" customHeight="1">
      <c r="A226" s="183">
        <v>17</v>
      </c>
      <c r="B226" s="322" t="s">
        <v>153</v>
      </c>
      <c r="C226" s="218">
        <v>23196.595833333333</v>
      </c>
      <c r="D226" s="218">
        <f t="shared" si="19"/>
        <v>21375.366379310344</v>
      </c>
      <c r="E226" s="218">
        <f t="shared" si="20"/>
        <v>-1821.2294540229886</v>
      </c>
      <c r="F226" s="199">
        <f t="shared" si="21"/>
        <v>-0.07851278985539316</v>
      </c>
      <c r="G226" s="31"/>
    </row>
    <row r="227" spans="1:7" ht="12.75" customHeight="1">
      <c r="A227" s="183">
        <v>18</v>
      </c>
      <c r="B227" s="322" t="s">
        <v>154</v>
      </c>
      <c r="C227" s="218">
        <v>14590</v>
      </c>
      <c r="D227" s="218">
        <f t="shared" si="19"/>
        <v>13316.612068965518</v>
      </c>
      <c r="E227" s="218">
        <f t="shared" si="20"/>
        <v>-1273.3879310344819</v>
      </c>
      <c r="F227" s="199">
        <f aca="true" t="shared" si="22" ref="F227:F232">E227/C227</f>
        <v>-0.08727813098248677</v>
      </c>
      <c r="G227" s="31"/>
    </row>
    <row r="228" spans="1:7" ht="12.75" customHeight="1">
      <c r="A228" s="183">
        <v>19</v>
      </c>
      <c r="B228" s="322" t="s">
        <v>155</v>
      </c>
      <c r="C228" s="218">
        <v>15067</v>
      </c>
      <c r="D228" s="218">
        <f t="shared" si="19"/>
        <v>13706.465517241379</v>
      </c>
      <c r="E228" s="218">
        <f t="shared" si="20"/>
        <v>-1360.5344827586214</v>
      </c>
      <c r="F228" s="199">
        <f t="shared" si="22"/>
        <v>-0.09029896348036247</v>
      </c>
      <c r="G228" s="31"/>
    </row>
    <row r="229" spans="1:7" ht="12.75" customHeight="1">
      <c r="A229" s="183">
        <v>20</v>
      </c>
      <c r="B229" s="322" t="s">
        <v>182</v>
      </c>
      <c r="C229" s="218">
        <v>34437.075</v>
      </c>
      <c r="D229" s="218">
        <f t="shared" si="19"/>
        <v>36176</v>
      </c>
      <c r="E229" s="218">
        <f t="shared" si="20"/>
        <v>1738.925000000003</v>
      </c>
      <c r="F229" s="199">
        <f t="shared" si="22"/>
        <v>0.05049572299621855</v>
      </c>
      <c r="G229" s="31"/>
    </row>
    <row r="230" spans="1:7" ht="12.75" customHeight="1">
      <c r="A230" s="183">
        <v>21</v>
      </c>
      <c r="B230" s="322" t="s">
        <v>157</v>
      </c>
      <c r="C230" s="218">
        <v>23398</v>
      </c>
      <c r="D230" s="218">
        <f t="shared" si="19"/>
        <v>25977.693965517243</v>
      </c>
      <c r="E230" s="218">
        <f>D230-C230</f>
        <v>2579.6939655172428</v>
      </c>
      <c r="F230" s="199">
        <f t="shared" si="22"/>
        <v>0.1102527551721191</v>
      </c>
      <c r="G230" s="31" t="s">
        <v>14</v>
      </c>
    </row>
    <row r="231" spans="1:7" ht="12.75" customHeight="1">
      <c r="A231" s="183">
        <v>22</v>
      </c>
      <c r="B231" s="322" t="s">
        <v>183</v>
      </c>
      <c r="C231" s="218">
        <v>24587.858333333334</v>
      </c>
      <c r="D231" s="218">
        <f t="shared" si="19"/>
        <v>23949.39224137931</v>
      </c>
      <c r="E231" s="218">
        <f>D231-C231</f>
        <v>-638.466091954022</v>
      </c>
      <c r="F231" s="199">
        <f t="shared" si="22"/>
        <v>-0.025966722408208468</v>
      </c>
      <c r="G231" s="31" t="s">
        <v>14</v>
      </c>
    </row>
    <row r="232" spans="1:7" ht="12.75" customHeight="1">
      <c r="A232" s="34"/>
      <c r="B232" s="1" t="s">
        <v>31</v>
      </c>
      <c r="C232" s="146">
        <f>SUM(C210:C231)</f>
        <v>555980.2583333332</v>
      </c>
      <c r="D232" s="146">
        <f>SUM(D210:D231)</f>
        <v>536561.0646551724</v>
      </c>
      <c r="E232" s="146">
        <f>D232-C232</f>
        <v>-19419.19367816078</v>
      </c>
      <c r="F232" s="144">
        <f t="shared" si="22"/>
        <v>-0.03492784750374746</v>
      </c>
      <c r="G232" s="31"/>
    </row>
    <row r="233" spans="1:7" ht="12.75" customHeight="1">
      <c r="A233" s="40"/>
      <c r="B233" s="2"/>
      <c r="C233" s="148"/>
      <c r="D233" s="181"/>
      <c r="E233" s="181"/>
      <c r="F233" s="149"/>
      <c r="G233" s="31"/>
    </row>
    <row r="234" spans="1:7" ht="12.75" customHeight="1">
      <c r="A234" s="40"/>
      <c r="B234" s="2"/>
      <c r="C234" s="148"/>
      <c r="D234" s="181"/>
      <c r="E234" s="181"/>
      <c r="F234" s="149"/>
      <c r="G234" s="31"/>
    </row>
    <row r="235" spans="1:8" ht="14.25">
      <c r="A235" s="323" t="s">
        <v>222</v>
      </c>
      <c r="B235" s="48"/>
      <c r="C235" s="48"/>
      <c r="D235" s="48"/>
      <c r="E235" s="48"/>
      <c r="F235" s="48"/>
      <c r="G235" s="48"/>
      <c r="H235" s="48"/>
    </row>
    <row r="236" spans="1:6" ht="60" customHeight="1">
      <c r="A236" s="49" t="s">
        <v>34</v>
      </c>
      <c r="B236" s="49" t="s">
        <v>35</v>
      </c>
      <c r="C236" s="50" t="s">
        <v>223</v>
      </c>
      <c r="D236" s="50" t="s">
        <v>224</v>
      </c>
      <c r="E236" s="49" t="s">
        <v>36</v>
      </c>
      <c r="F236" s="51"/>
    </row>
    <row r="237" spans="1:6" ht="13.5" customHeight="1">
      <c r="A237" s="49">
        <v>1</v>
      </c>
      <c r="B237" s="49">
        <v>2</v>
      </c>
      <c r="C237" s="50">
        <v>3</v>
      </c>
      <c r="D237" s="50">
        <v>4</v>
      </c>
      <c r="E237" s="49">
        <v>5</v>
      </c>
      <c r="F237" s="51"/>
    </row>
    <row r="238" spans="1:7" ht="12.75" customHeight="1">
      <c r="A238" s="183">
        <v>1</v>
      </c>
      <c r="B238" s="321" t="s">
        <v>140</v>
      </c>
      <c r="C238" s="208">
        <v>11976003</v>
      </c>
      <c r="D238" s="208">
        <v>11734338</v>
      </c>
      <c r="E238" s="199">
        <f aca="true" t="shared" si="23" ref="E238:E260">D238/C238</f>
        <v>0.9798208968384527</v>
      </c>
      <c r="F238" s="181"/>
      <c r="G238" s="353"/>
    </row>
    <row r="239" spans="1:7" ht="12.75" customHeight="1">
      <c r="A239" s="183">
        <v>2</v>
      </c>
      <c r="B239" s="321" t="s">
        <v>141</v>
      </c>
      <c r="C239" s="208">
        <v>10687920</v>
      </c>
      <c r="D239" s="208">
        <v>12194522</v>
      </c>
      <c r="E239" s="199">
        <f t="shared" si="23"/>
        <v>1.1409630685858427</v>
      </c>
      <c r="F239" s="181"/>
      <c r="G239" s="353"/>
    </row>
    <row r="240" spans="1:7" ht="12.75" customHeight="1">
      <c r="A240" s="183">
        <v>3</v>
      </c>
      <c r="B240" s="321" t="s">
        <v>211</v>
      </c>
      <c r="C240" s="208">
        <v>4747680</v>
      </c>
      <c r="D240" s="208">
        <v>3957013</v>
      </c>
      <c r="E240" s="199">
        <f t="shared" si="23"/>
        <v>0.8334624490277357</v>
      </c>
      <c r="F240" s="181"/>
      <c r="G240" s="353"/>
    </row>
    <row r="241" spans="1:7" ht="12.75" customHeight="1">
      <c r="A241" s="183">
        <v>4</v>
      </c>
      <c r="B241" s="322" t="s">
        <v>142</v>
      </c>
      <c r="C241" s="208">
        <v>14859193</v>
      </c>
      <c r="D241" s="208">
        <v>15958735</v>
      </c>
      <c r="E241" s="199">
        <f t="shared" si="23"/>
        <v>1.0739974236824301</v>
      </c>
      <c r="F241" s="181"/>
      <c r="G241" s="353"/>
    </row>
    <row r="242" spans="1:7" ht="12.75" customHeight="1">
      <c r="A242" s="183">
        <v>5</v>
      </c>
      <c r="B242" s="322" t="s">
        <v>143</v>
      </c>
      <c r="C242" s="208">
        <v>15592218</v>
      </c>
      <c r="D242" s="208">
        <v>15172939</v>
      </c>
      <c r="E242" s="199">
        <f t="shared" si="23"/>
        <v>0.9731097269163373</v>
      </c>
      <c r="F242" s="181"/>
      <c r="G242" s="353"/>
    </row>
    <row r="243" spans="1:7" ht="12.75" customHeight="1">
      <c r="A243" s="183">
        <v>6</v>
      </c>
      <c r="B243" s="322" t="s">
        <v>178</v>
      </c>
      <c r="C243" s="208">
        <v>18637188</v>
      </c>
      <c r="D243" s="208">
        <v>17520743</v>
      </c>
      <c r="E243" s="199">
        <f t="shared" si="23"/>
        <v>0.940095844931113</v>
      </c>
      <c r="F243" s="181"/>
      <c r="G243" s="353"/>
    </row>
    <row r="244" spans="1:7" ht="12.75" customHeight="1">
      <c r="A244" s="183">
        <v>7</v>
      </c>
      <c r="B244" s="322" t="s">
        <v>179</v>
      </c>
      <c r="C244" s="208">
        <v>18628570.7</v>
      </c>
      <c r="D244" s="208">
        <v>18510698</v>
      </c>
      <c r="E244" s="199">
        <f t="shared" si="23"/>
        <v>0.9936724775132642</v>
      </c>
      <c r="F244" s="181"/>
      <c r="G244" s="353"/>
    </row>
    <row r="245" spans="1:7" ht="12.75" customHeight="1">
      <c r="A245" s="183">
        <v>8</v>
      </c>
      <c r="B245" s="322" t="s">
        <v>145</v>
      </c>
      <c r="C245" s="208">
        <v>6414999</v>
      </c>
      <c r="D245" s="208">
        <v>6388406</v>
      </c>
      <c r="E245" s="199">
        <f t="shared" si="23"/>
        <v>0.9958545589796662</v>
      </c>
      <c r="F245" s="181"/>
      <c r="G245" s="353"/>
    </row>
    <row r="246" spans="1:7" ht="12.75" customHeight="1">
      <c r="A246" s="183">
        <v>9</v>
      </c>
      <c r="B246" s="322" t="s">
        <v>180</v>
      </c>
      <c r="C246" s="208">
        <v>16409115</v>
      </c>
      <c r="D246" s="208">
        <v>16491014</v>
      </c>
      <c r="E246" s="199">
        <f t="shared" si="23"/>
        <v>1.0049910674646378</v>
      </c>
      <c r="F246" s="181"/>
      <c r="G246" s="353"/>
    </row>
    <row r="247" spans="1:7" ht="12.75" customHeight="1">
      <c r="A247" s="183">
        <v>10</v>
      </c>
      <c r="B247" s="322" t="s">
        <v>147</v>
      </c>
      <c r="C247" s="208">
        <v>16076309</v>
      </c>
      <c r="D247" s="208">
        <v>18676807</v>
      </c>
      <c r="E247" s="199">
        <f t="shared" si="23"/>
        <v>1.1617596427140084</v>
      </c>
      <c r="F247" s="181"/>
      <c r="G247" s="353"/>
    </row>
    <row r="248" spans="1:7" ht="12.75" customHeight="1">
      <c r="A248" s="183">
        <v>11</v>
      </c>
      <c r="B248" s="322" t="s">
        <v>181</v>
      </c>
      <c r="C248" s="208">
        <v>18729345</v>
      </c>
      <c r="D248" s="208">
        <v>19170856</v>
      </c>
      <c r="E248" s="199">
        <f t="shared" si="23"/>
        <v>1.0235732215942415</v>
      </c>
      <c r="F248" s="181"/>
      <c r="G248" s="353"/>
    </row>
    <row r="249" spans="1:7" ht="12.75" customHeight="1">
      <c r="A249" s="183">
        <v>12</v>
      </c>
      <c r="B249" s="322" t="s">
        <v>148</v>
      </c>
      <c r="C249" s="208">
        <v>11069299</v>
      </c>
      <c r="D249" s="208">
        <v>11934005</v>
      </c>
      <c r="E249" s="199">
        <f t="shared" si="23"/>
        <v>1.0781175031950985</v>
      </c>
      <c r="F249" s="181"/>
      <c r="G249" s="353"/>
    </row>
    <row r="250" spans="1:7" ht="12.75" customHeight="1">
      <c r="A250" s="183">
        <v>13</v>
      </c>
      <c r="B250" s="322" t="s">
        <v>212</v>
      </c>
      <c r="C250" s="208">
        <v>10473577</v>
      </c>
      <c r="D250" s="208">
        <v>8118014</v>
      </c>
      <c r="E250" s="199">
        <f t="shared" si="23"/>
        <v>0.7750946978286406</v>
      </c>
      <c r="F250" s="181"/>
      <c r="G250" s="353"/>
    </row>
    <row r="251" spans="1:7" ht="12.75" customHeight="1">
      <c r="A251" s="183">
        <v>14</v>
      </c>
      <c r="B251" s="322" t="s">
        <v>150</v>
      </c>
      <c r="C251" s="208">
        <v>32546725</v>
      </c>
      <c r="D251" s="208">
        <v>34516713</v>
      </c>
      <c r="E251" s="199">
        <f t="shared" si="23"/>
        <v>1.0605279947521602</v>
      </c>
      <c r="F251" s="181"/>
      <c r="G251" s="353"/>
    </row>
    <row r="252" spans="1:7" ht="12.75" customHeight="1">
      <c r="A252" s="183">
        <v>15</v>
      </c>
      <c r="B252" s="322" t="s">
        <v>151</v>
      </c>
      <c r="C252" s="208">
        <v>18950137</v>
      </c>
      <c r="D252" s="208">
        <v>17157764</v>
      </c>
      <c r="E252" s="199">
        <f t="shared" si="23"/>
        <v>0.9054163566205352</v>
      </c>
      <c r="F252" s="181"/>
      <c r="G252" s="353"/>
    </row>
    <row r="253" spans="1:7" ht="12.75" customHeight="1">
      <c r="A253" s="183">
        <v>16</v>
      </c>
      <c r="B253" s="322" t="s">
        <v>152</v>
      </c>
      <c r="C253" s="208">
        <v>9614547</v>
      </c>
      <c r="D253" s="208">
        <v>8830840</v>
      </c>
      <c r="E253" s="199">
        <f t="shared" si="23"/>
        <v>0.9184873712718863</v>
      </c>
      <c r="F253" s="181"/>
      <c r="G253" s="353"/>
    </row>
    <row r="254" spans="1:8" ht="12.75" customHeight="1">
      <c r="A254" s="183">
        <v>17</v>
      </c>
      <c r="B254" s="322" t="s">
        <v>153</v>
      </c>
      <c r="C254" s="208">
        <v>14596164</v>
      </c>
      <c r="D254" s="208">
        <v>14142218</v>
      </c>
      <c r="E254" s="199">
        <f t="shared" si="23"/>
        <v>0.9688996369183026</v>
      </c>
      <c r="F254" s="181"/>
      <c r="G254" s="353"/>
      <c r="H254" s="10" t="s">
        <v>14</v>
      </c>
    </row>
    <row r="255" spans="1:7" ht="12.75" customHeight="1">
      <c r="A255" s="183">
        <v>18</v>
      </c>
      <c r="B255" s="322" t="s">
        <v>154</v>
      </c>
      <c r="C255" s="208">
        <v>7667220</v>
      </c>
      <c r="D255" s="208">
        <v>7955039</v>
      </c>
      <c r="E255" s="199">
        <f t="shared" si="23"/>
        <v>1.0375388993663937</v>
      </c>
      <c r="F255" s="181"/>
      <c r="G255" s="353"/>
    </row>
    <row r="256" spans="1:8" ht="12.75" customHeight="1">
      <c r="A256" s="183">
        <v>19</v>
      </c>
      <c r="B256" s="322" t="s">
        <v>155</v>
      </c>
      <c r="C256" s="208">
        <v>7983025</v>
      </c>
      <c r="D256" s="208">
        <v>7548894</v>
      </c>
      <c r="E256" s="199">
        <f t="shared" si="23"/>
        <v>0.9456182336896102</v>
      </c>
      <c r="F256" s="181"/>
      <c r="G256" s="353"/>
      <c r="H256" s="10" t="s">
        <v>14</v>
      </c>
    </row>
    <row r="257" spans="1:7" ht="12.75" customHeight="1">
      <c r="A257" s="183">
        <v>20</v>
      </c>
      <c r="B257" s="322" t="s">
        <v>182</v>
      </c>
      <c r="C257" s="208">
        <v>21040504</v>
      </c>
      <c r="D257" s="208">
        <v>20901498</v>
      </c>
      <c r="E257" s="199">
        <f t="shared" si="23"/>
        <v>0.993393409207308</v>
      </c>
      <c r="F257" s="181"/>
      <c r="G257" s="353"/>
    </row>
    <row r="258" spans="1:7" ht="12.75" customHeight="1">
      <c r="A258" s="183">
        <v>21</v>
      </c>
      <c r="B258" s="322" t="s">
        <v>157</v>
      </c>
      <c r="C258" s="208">
        <v>14352554</v>
      </c>
      <c r="D258" s="208">
        <v>15273609</v>
      </c>
      <c r="E258" s="199">
        <f t="shared" si="23"/>
        <v>1.0641735958631475</v>
      </c>
      <c r="F258" s="181"/>
      <c r="G258" s="353"/>
    </row>
    <row r="259" spans="1:7" ht="12.75" customHeight="1">
      <c r="A259" s="183">
        <v>22</v>
      </c>
      <c r="B259" s="322" t="s">
        <v>183</v>
      </c>
      <c r="C259" s="208">
        <v>14677557.999999993</v>
      </c>
      <c r="D259" s="208">
        <v>14799590</v>
      </c>
      <c r="E259" s="199">
        <f t="shared" si="23"/>
        <v>1.0083141895947547</v>
      </c>
      <c r="F259" s="181"/>
      <c r="G259" s="353"/>
    </row>
    <row r="260" spans="1:7" ht="16.5" customHeight="1">
      <c r="A260" s="34"/>
      <c r="B260" s="1" t="s">
        <v>31</v>
      </c>
      <c r="C260" s="209">
        <f>SUM(C238:C259)</f>
        <v>315729850.7</v>
      </c>
      <c r="D260" s="209">
        <f>SUM(D238:D259)</f>
        <v>316954255</v>
      </c>
      <c r="E260" s="144">
        <f t="shared" si="23"/>
        <v>1.0038780124758093</v>
      </c>
      <c r="F260" s="42"/>
      <c r="G260" s="31"/>
    </row>
    <row r="261" spans="1:7" ht="16.5" customHeight="1">
      <c r="A261" s="40"/>
      <c r="B261" s="2"/>
      <c r="C261" s="148"/>
      <c r="D261" s="148"/>
      <c r="E261" s="149"/>
      <c r="F261" s="42"/>
      <c r="G261" s="31"/>
    </row>
    <row r="262" ht="15.75" customHeight="1">
      <c r="A262" s="9" t="s">
        <v>102</v>
      </c>
    </row>
    <row r="263" ht="14.25">
      <c r="A263" s="9"/>
    </row>
    <row r="264" ht="14.25">
      <c r="A264" s="9" t="s">
        <v>37</v>
      </c>
    </row>
    <row r="265" spans="1:7" ht="33.75" customHeight="1">
      <c r="A265" s="183" t="s">
        <v>24</v>
      </c>
      <c r="B265" s="183"/>
      <c r="C265" s="184" t="s">
        <v>38</v>
      </c>
      <c r="D265" s="184" t="s">
        <v>39</v>
      </c>
      <c r="E265" s="184" t="s">
        <v>6</v>
      </c>
      <c r="F265" s="184" t="s">
        <v>32</v>
      </c>
      <c r="G265" s="185"/>
    </row>
    <row r="266" spans="1:7" ht="16.5" customHeight="1">
      <c r="A266" s="183">
        <v>1</v>
      </c>
      <c r="B266" s="183">
        <v>2</v>
      </c>
      <c r="C266" s="184">
        <v>3</v>
      </c>
      <c r="D266" s="184">
        <v>4</v>
      </c>
      <c r="E266" s="184" t="s">
        <v>40</v>
      </c>
      <c r="F266" s="184">
        <v>6</v>
      </c>
      <c r="G266" s="185"/>
    </row>
    <row r="267" spans="1:7" ht="27" customHeight="1">
      <c r="A267" s="186">
        <v>1</v>
      </c>
      <c r="B267" s="187" t="s">
        <v>225</v>
      </c>
      <c r="C267" s="171">
        <f>D298</f>
        <v>1744.765</v>
      </c>
      <c r="D267" s="171">
        <v>1744.765</v>
      </c>
      <c r="E267" s="188">
        <f>D267-C267</f>
        <v>0</v>
      </c>
      <c r="F267" s="189">
        <v>0</v>
      </c>
      <c r="G267" s="185"/>
    </row>
    <row r="268" spans="1:8" ht="28.5">
      <c r="A268" s="186">
        <v>2</v>
      </c>
      <c r="B268" s="187" t="s">
        <v>226</v>
      </c>
      <c r="C268" s="171">
        <f>C298</f>
        <v>40223.79164866667</v>
      </c>
      <c r="D268" s="171">
        <v>40223.79164866667</v>
      </c>
      <c r="E268" s="188">
        <f>D268-C268</f>
        <v>0</v>
      </c>
      <c r="F268" s="190">
        <f>E268/C268</f>
        <v>0</v>
      </c>
      <c r="G268" s="185"/>
      <c r="H268" s="10" t="s">
        <v>14</v>
      </c>
    </row>
    <row r="269" spans="1:7" ht="28.5">
      <c r="A269" s="186">
        <v>3</v>
      </c>
      <c r="B269" s="187" t="s">
        <v>227</v>
      </c>
      <c r="C269" s="151">
        <f>C331</f>
        <v>37385.80619366667</v>
      </c>
      <c r="D269" s="367">
        <v>37385.80619366667</v>
      </c>
      <c r="E269" s="188">
        <f>D269-C269</f>
        <v>0</v>
      </c>
      <c r="F269" s="190">
        <f>E269/C269</f>
        <v>0</v>
      </c>
      <c r="G269" s="185" t="s">
        <v>14</v>
      </c>
    </row>
    <row r="270" ht="14.25">
      <c r="A270" s="54"/>
    </row>
    <row r="271" spans="1:8" ht="14.25">
      <c r="A271" s="400" t="s">
        <v>228</v>
      </c>
      <c r="B271" s="400"/>
      <c r="C271" s="400"/>
      <c r="D271" s="400"/>
      <c r="E271" s="400"/>
      <c r="F271" s="400"/>
      <c r="G271" s="400"/>
      <c r="H271" s="400"/>
    </row>
    <row r="272" spans="1:8" ht="6" customHeight="1">
      <c r="A272" s="9"/>
      <c r="B272" s="48"/>
      <c r="C272" s="58"/>
      <c r="D272" s="48"/>
      <c r="E272" s="48"/>
      <c r="F272" s="48"/>
      <c r="G272" s="48"/>
      <c r="H272" s="10" t="s">
        <v>14</v>
      </c>
    </row>
    <row r="273" spans="1:5" ht="14.25">
      <c r="A273" s="48"/>
      <c r="B273" s="48"/>
      <c r="C273" s="48"/>
      <c r="D273" s="48"/>
      <c r="E273" s="59" t="s">
        <v>103</v>
      </c>
    </row>
    <row r="274" spans="1:8" ht="43.5" customHeight="1">
      <c r="A274" s="60" t="s">
        <v>41</v>
      </c>
      <c r="B274" s="60" t="s">
        <v>42</v>
      </c>
      <c r="C274" s="61" t="s">
        <v>229</v>
      </c>
      <c r="D274" s="62" t="s">
        <v>230</v>
      </c>
      <c r="E274" s="61" t="s">
        <v>231</v>
      </c>
      <c r="F274" s="223"/>
      <c r="G274" s="223"/>
      <c r="H274" s="185"/>
    </row>
    <row r="275" spans="1:8" ht="15.75" customHeight="1">
      <c r="A275" s="60">
        <v>1</v>
      </c>
      <c r="B275" s="60">
        <v>2</v>
      </c>
      <c r="C275" s="61">
        <v>3</v>
      </c>
      <c r="D275" s="62">
        <v>4</v>
      </c>
      <c r="E275" s="61">
        <v>5</v>
      </c>
      <c r="F275" s="223"/>
      <c r="G275" s="223"/>
      <c r="H275" s="185"/>
    </row>
    <row r="276" spans="1:8" ht="12.75" customHeight="1">
      <c r="A276" s="183">
        <v>1</v>
      </c>
      <c r="B276" s="321" t="s">
        <v>140</v>
      </c>
      <c r="C276" s="171">
        <v>1535.1748</v>
      </c>
      <c r="D276" s="171">
        <v>40.23000000000002</v>
      </c>
      <c r="E276" s="153">
        <f aca="true" t="shared" si="24" ref="E276:E298">D276/C276</f>
        <v>0.026205484873774647</v>
      </c>
      <c r="F276" s="224"/>
      <c r="G276" s="225">
        <f>C276*1500/100000</f>
        <v>23.027622</v>
      </c>
      <c r="H276" s="201"/>
    </row>
    <row r="277" spans="1:8" ht="12.75" customHeight="1">
      <c r="A277" s="183">
        <v>2</v>
      </c>
      <c r="B277" s="321" t="s">
        <v>141</v>
      </c>
      <c r="C277" s="171">
        <v>2203.1614</v>
      </c>
      <c r="D277" s="171">
        <v>180</v>
      </c>
      <c r="E277" s="153">
        <f t="shared" si="24"/>
        <v>0.08170077780048253</v>
      </c>
      <c r="F277" s="224"/>
      <c r="G277" s="225">
        <f aca="true" t="shared" si="25" ref="G277:G297">C277*1500/100000</f>
        <v>33.047421</v>
      </c>
      <c r="H277" s="201"/>
    </row>
    <row r="278" spans="1:8" ht="12.75" customHeight="1">
      <c r="A278" s="183">
        <v>3</v>
      </c>
      <c r="B278" s="321" t="s">
        <v>211</v>
      </c>
      <c r="C278" s="171">
        <v>681.5408</v>
      </c>
      <c r="D278" s="171">
        <v>0</v>
      </c>
      <c r="E278" s="153">
        <f t="shared" si="24"/>
        <v>0</v>
      </c>
      <c r="F278" s="224"/>
      <c r="G278" s="225">
        <f t="shared" si="25"/>
        <v>10.223112</v>
      </c>
      <c r="H278" s="201"/>
    </row>
    <row r="279" spans="1:8" ht="12.75" customHeight="1">
      <c r="A279" s="183">
        <v>4</v>
      </c>
      <c r="B279" s="322" t="s">
        <v>142</v>
      </c>
      <c r="C279" s="171">
        <v>1813.4324483333335</v>
      </c>
      <c r="D279" s="171">
        <v>400</v>
      </c>
      <c r="E279" s="153">
        <f t="shared" si="24"/>
        <v>0.22057617881913766</v>
      </c>
      <c r="F279" s="224"/>
      <c r="G279" s="225">
        <f t="shared" si="25"/>
        <v>27.201486725000002</v>
      </c>
      <c r="H279" s="201"/>
    </row>
    <row r="280" spans="1:8" ht="12.75" customHeight="1">
      <c r="A280" s="183">
        <v>5</v>
      </c>
      <c r="B280" s="322" t="s">
        <v>143</v>
      </c>
      <c r="C280" s="171">
        <v>1890.4862783333333</v>
      </c>
      <c r="D280" s="171">
        <v>0</v>
      </c>
      <c r="E280" s="153">
        <f t="shared" si="24"/>
        <v>0</v>
      </c>
      <c r="F280" s="224"/>
      <c r="G280" s="225">
        <f t="shared" si="25"/>
        <v>28.357294175</v>
      </c>
      <c r="H280" s="201"/>
    </row>
    <row r="281" spans="1:8" ht="12.75" customHeight="1">
      <c r="A281" s="183">
        <v>6</v>
      </c>
      <c r="B281" s="322" t="s">
        <v>178</v>
      </c>
      <c r="C281" s="171">
        <v>2273.4104491666667</v>
      </c>
      <c r="D281" s="171">
        <v>0.004000000000026205</v>
      </c>
      <c r="E281" s="153">
        <f t="shared" si="24"/>
        <v>1.7594711071607992E-06</v>
      </c>
      <c r="F281" s="224"/>
      <c r="G281" s="225">
        <f t="shared" si="25"/>
        <v>34.1011567375</v>
      </c>
      <c r="H281" s="201"/>
    </row>
    <row r="282" spans="1:8" ht="12.75" customHeight="1">
      <c r="A282" s="183">
        <v>7</v>
      </c>
      <c r="B282" s="322" t="s">
        <v>179</v>
      </c>
      <c r="C282" s="171">
        <v>2322.6154836666665</v>
      </c>
      <c r="D282" s="171">
        <v>0</v>
      </c>
      <c r="E282" s="153">
        <f t="shared" si="24"/>
        <v>0</v>
      </c>
      <c r="F282" s="224"/>
      <c r="G282" s="225">
        <f t="shared" si="25"/>
        <v>34.839232255</v>
      </c>
      <c r="H282" s="201"/>
    </row>
    <row r="283" spans="1:8" ht="12.75" customHeight="1">
      <c r="A283" s="183">
        <v>8</v>
      </c>
      <c r="B283" s="322" t="s">
        <v>145</v>
      </c>
      <c r="C283" s="171">
        <v>892.01</v>
      </c>
      <c r="D283" s="171">
        <v>13</v>
      </c>
      <c r="E283" s="153">
        <f t="shared" si="24"/>
        <v>0.014573827647672111</v>
      </c>
      <c r="F283" s="224"/>
      <c r="G283" s="225">
        <f t="shared" si="25"/>
        <v>13.38015</v>
      </c>
      <c r="H283" s="201"/>
    </row>
    <row r="284" spans="1:8" ht="12.75" customHeight="1">
      <c r="A284" s="183">
        <v>9</v>
      </c>
      <c r="B284" s="322" t="s">
        <v>180</v>
      </c>
      <c r="C284" s="171">
        <v>2045.3090566666667</v>
      </c>
      <c r="D284" s="171">
        <v>0</v>
      </c>
      <c r="E284" s="153">
        <f t="shared" si="24"/>
        <v>0</v>
      </c>
      <c r="F284" s="224"/>
      <c r="G284" s="225">
        <f t="shared" si="25"/>
        <v>30.67963585</v>
      </c>
      <c r="H284" s="201"/>
    </row>
    <row r="285" spans="1:8" ht="12.75" customHeight="1">
      <c r="A285" s="183">
        <v>10</v>
      </c>
      <c r="B285" s="322" t="s">
        <v>147</v>
      </c>
      <c r="C285" s="171">
        <v>2091.5060341666667</v>
      </c>
      <c r="D285" s="171">
        <v>0</v>
      </c>
      <c r="E285" s="153">
        <f t="shared" si="24"/>
        <v>0</v>
      </c>
      <c r="F285" s="224"/>
      <c r="G285" s="225">
        <f t="shared" si="25"/>
        <v>31.3725905125</v>
      </c>
      <c r="H285" s="201"/>
    </row>
    <row r="286" spans="1:8" ht="12.75" customHeight="1">
      <c r="A286" s="183">
        <v>11</v>
      </c>
      <c r="B286" s="322" t="s">
        <v>181</v>
      </c>
      <c r="C286" s="171">
        <v>2350.7082</v>
      </c>
      <c r="D286" s="171">
        <v>0</v>
      </c>
      <c r="E286" s="153">
        <f t="shared" si="24"/>
        <v>0</v>
      </c>
      <c r="F286" s="224"/>
      <c r="G286" s="225">
        <f t="shared" si="25"/>
        <v>35.260623</v>
      </c>
      <c r="H286" s="201"/>
    </row>
    <row r="287" spans="1:8" ht="12.75" customHeight="1">
      <c r="A287" s="183">
        <v>12</v>
      </c>
      <c r="B287" s="322" t="s">
        <v>148</v>
      </c>
      <c r="C287" s="171">
        <v>1372.8315349999998</v>
      </c>
      <c r="D287" s="171">
        <v>0</v>
      </c>
      <c r="E287" s="153">
        <f t="shared" si="24"/>
        <v>0</v>
      </c>
      <c r="F287" s="224"/>
      <c r="G287" s="225">
        <f t="shared" si="25"/>
        <v>20.592473024999997</v>
      </c>
      <c r="H287" s="201"/>
    </row>
    <row r="288" spans="1:8" ht="12.75" customHeight="1">
      <c r="A288" s="183">
        <v>13</v>
      </c>
      <c r="B288" s="322" t="s">
        <v>212</v>
      </c>
      <c r="C288" s="171">
        <v>1317.3682</v>
      </c>
      <c r="D288" s="171">
        <v>156.71400000000006</v>
      </c>
      <c r="E288" s="153">
        <f t="shared" si="24"/>
        <v>0.11895990809554995</v>
      </c>
      <c r="F288" s="224"/>
      <c r="G288" s="225">
        <f t="shared" si="25"/>
        <v>19.760523</v>
      </c>
      <c r="H288" s="201"/>
    </row>
    <row r="289" spans="1:8" ht="12.75" customHeight="1">
      <c r="A289" s="183">
        <v>14</v>
      </c>
      <c r="B289" s="322" t="s">
        <v>150</v>
      </c>
      <c r="C289" s="171">
        <v>3940.9903999999997</v>
      </c>
      <c r="D289" s="171">
        <v>200</v>
      </c>
      <c r="E289" s="153">
        <f t="shared" si="24"/>
        <v>0.05074866459963973</v>
      </c>
      <c r="F289" s="224"/>
      <c r="G289" s="225">
        <f t="shared" si="25"/>
        <v>59.114855999999996</v>
      </c>
      <c r="H289" s="201"/>
    </row>
    <row r="290" spans="1:8" ht="12.75" customHeight="1">
      <c r="A290" s="183">
        <v>15</v>
      </c>
      <c r="B290" s="322" t="s">
        <v>151</v>
      </c>
      <c r="C290" s="171">
        <v>2284.4620475</v>
      </c>
      <c r="D290" s="171">
        <v>49.4199999999999</v>
      </c>
      <c r="E290" s="153">
        <f t="shared" si="24"/>
        <v>0.021633101786078107</v>
      </c>
      <c r="F290" s="224"/>
      <c r="G290" s="225">
        <f t="shared" si="25"/>
        <v>34.2669307125</v>
      </c>
      <c r="H290" s="201"/>
    </row>
    <row r="291" spans="1:8" ht="12.75" customHeight="1">
      <c r="A291" s="183">
        <v>16</v>
      </c>
      <c r="B291" s="322" t="s">
        <v>152</v>
      </c>
      <c r="C291" s="171">
        <v>1197.6219466666666</v>
      </c>
      <c r="D291" s="171">
        <v>110.57999999999998</v>
      </c>
      <c r="E291" s="153">
        <f t="shared" si="24"/>
        <v>0.09233297728701163</v>
      </c>
      <c r="F291" s="224"/>
      <c r="G291" s="225">
        <f t="shared" si="25"/>
        <v>17.964329199999998</v>
      </c>
      <c r="H291" s="201"/>
    </row>
    <row r="292" spans="1:8" ht="12.75" customHeight="1">
      <c r="A292" s="183">
        <v>17</v>
      </c>
      <c r="B292" s="322" t="s">
        <v>153</v>
      </c>
      <c r="C292" s="171">
        <v>1766.9418091666666</v>
      </c>
      <c r="D292" s="171">
        <v>131.25000000000003</v>
      </c>
      <c r="E292" s="153">
        <f t="shared" si="24"/>
        <v>0.07428088424819194</v>
      </c>
      <c r="F292" s="224"/>
      <c r="G292" s="225">
        <f t="shared" si="25"/>
        <v>26.5041271375</v>
      </c>
      <c r="H292" s="201"/>
    </row>
    <row r="293" spans="1:8" ht="12.75" customHeight="1">
      <c r="A293" s="183">
        <v>18</v>
      </c>
      <c r="B293" s="322" t="s">
        <v>154</v>
      </c>
      <c r="C293" s="171">
        <v>1006.3048000000001</v>
      </c>
      <c r="D293" s="171">
        <v>301.6000000000001</v>
      </c>
      <c r="E293" s="153">
        <f t="shared" si="24"/>
        <v>0.2997103859586082</v>
      </c>
      <c r="F293" s="224"/>
      <c r="G293" s="225">
        <f t="shared" si="25"/>
        <v>15.094572000000001</v>
      </c>
      <c r="H293" s="201"/>
    </row>
    <row r="294" spans="1:8" ht="12.75" customHeight="1">
      <c r="A294" s="183">
        <v>19</v>
      </c>
      <c r="B294" s="322" t="s">
        <v>155</v>
      </c>
      <c r="C294" s="171">
        <v>1044.2346</v>
      </c>
      <c r="D294" s="171">
        <v>88.64000000000001</v>
      </c>
      <c r="E294" s="153">
        <f t="shared" si="24"/>
        <v>0.08488513979521461</v>
      </c>
      <c r="F294" s="224"/>
      <c r="G294" s="225">
        <f t="shared" si="25"/>
        <v>15.663518999999999</v>
      </c>
      <c r="H294" s="201"/>
    </row>
    <row r="295" spans="1:8" ht="12.75" customHeight="1">
      <c r="A295" s="183">
        <v>20</v>
      </c>
      <c r="B295" s="322" t="s">
        <v>182</v>
      </c>
      <c r="C295" s="171">
        <v>2583.6577449999995</v>
      </c>
      <c r="D295" s="171">
        <v>0</v>
      </c>
      <c r="E295" s="153">
        <f t="shared" si="24"/>
        <v>0</v>
      </c>
      <c r="F295" s="224"/>
      <c r="G295" s="225">
        <f t="shared" si="25"/>
        <v>38.75486617499999</v>
      </c>
      <c r="H295" s="201"/>
    </row>
    <row r="296" spans="1:8" ht="12.75" customHeight="1">
      <c r="A296" s="183">
        <v>21</v>
      </c>
      <c r="B296" s="322" t="s">
        <v>157</v>
      </c>
      <c r="C296" s="171">
        <v>1793.4243999999999</v>
      </c>
      <c r="D296" s="171">
        <v>0</v>
      </c>
      <c r="E296" s="153">
        <f t="shared" si="24"/>
        <v>0</v>
      </c>
      <c r="F296" s="224"/>
      <c r="G296" s="225">
        <f t="shared" si="25"/>
        <v>26.901365999999996</v>
      </c>
      <c r="H296" s="201"/>
    </row>
    <row r="297" spans="1:8" ht="12.75" customHeight="1">
      <c r="A297" s="183">
        <v>22</v>
      </c>
      <c r="B297" s="322" t="s">
        <v>183</v>
      </c>
      <c r="C297" s="171">
        <v>1816.599215</v>
      </c>
      <c r="D297" s="171">
        <v>73.32699999999991</v>
      </c>
      <c r="E297" s="153">
        <f t="shared" si="24"/>
        <v>0.040364984964501326</v>
      </c>
      <c r="F297" s="224"/>
      <c r="G297" s="225">
        <f t="shared" si="25"/>
        <v>27.248988224999998</v>
      </c>
      <c r="H297" s="201"/>
    </row>
    <row r="298" spans="1:8" ht="12.75" customHeight="1">
      <c r="A298" s="34"/>
      <c r="B298" s="1" t="s">
        <v>31</v>
      </c>
      <c r="C298" s="172">
        <f>SUM(C276:C297)</f>
        <v>40223.79164866667</v>
      </c>
      <c r="D298" s="172">
        <f>SUM(D276:D297)</f>
        <v>1744.765</v>
      </c>
      <c r="E298" s="152">
        <f t="shared" si="24"/>
        <v>0.0433764428584851</v>
      </c>
      <c r="F298" s="224"/>
      <c r="G298" s="225"/>
      <c r="H298" s="201"/>
    </row>
    <row r="299" spans="1:8" ht="14.25">
      <c r="A299" s="40"/>
      <c r="B299" s="2"/>
      <c r="C299" s="65"/>
      <c r="D299" s="26"/>
      <c r="E299" s="66"/>
      <c r="F299" s="226"/>
      <c r="G299" s="227"/>
      <c r="H299" s="226"/>
    </row>
    <row r="300" spans="1:8" ht="14.25">
      <c r="A300" s="40"/>
      <c r="B300" s="2"/>
      <c r="C300" s="65"/>
      <c r="D300" s="26"/>
      <c r="E300" s="66"/>
      <c r="F300" s="26"/>
      <c r="G300" s="65"/>
      <c r="H300" s="26"/>
    </row>
    <row r="301" spans="1:7" ht="14.25">
      <c r="A301" s="9" t="s">
        <v>232</v>
      </c>
      <c r="B301" s="48"/>
      <c r="C301" s="58"/>
      <c r="D301" s="48"/>
      <c r="E301" s="48"/>
      <c r="F301" s="48"/>
      <c r="G301" s="48"/>
    </row>
    <row r="302" spans="1:5" ht="14.25">
      <c r="A302" s="48"/>
      <c r="B302" s="48"/>
      <c r="C302" s="48"/>
      <c r="D302" s="48"/>
      <c r="E302" s="59" t="s">
        <v>103</v>
      </c>
    </row>
    <row r="303" spans="1:7" ht="52.5" customHeight="1">
      <c r="A303" s="60" t="s">
        <v>41</v>
      </c>
      <c r="B303" s="60" t="s">
        <v>42</v>
      </c>
      <c r="C303" s="61" t="s">
        <v>233</v>
      </c>
      <c r="D303" s="62" t="s">
        <v>234</v>
      </c>
      <c r="E303" s="61" t="s">
        <v>235</v>
      </c>
      <c r="F303" s="63"/>
      <c r="G303" s="64"/>
    </row>
    <row r="304" spans="1:7" ht="12.75" customHeight="1">
      <c r="A304" s="60">
        <v>1</v>
      </c>
      <c r="B304" s="60">
        <v>2</v>
      </c>
      <c r="C304" s="61">
        <v>3</v>
      </c>
      <c r="D304" s="62">
        <v>4</v>
      </c>
      <c r="E304" s="61">
        <v>5</v>
      </c>
      <c r="F304" s="63"/>
      <c r="G304" s="64"/>
    </row>
    <row r="305" spans="1:7" ht="12.75" customHeight="1">
      <c r="A305" s="183">
        <v>1</v>
      </c>
      <c r="B305" s="321" t="s">
        <v>140</v>
      </c>
      <c r="C305" s="171">
        <f>C276</f>
        <v>1535.1748</v>
      </c>
      <c r="D305" s="150">
        <f>F338-D371</f>
        <v>-42.438899999999876</v>
      </c>
      <c r="E305" s="154">
        <f aca="true" t="shared" si="26" ref="E305:E327">D305/C305</f>
        <v>-0.027644343823257048</v>
      </c>
      <c r="F305" s="148"/>
      <c r="G305" s="31"/>
    </row>
    <row r="306" spans="1:7" ht="12.75" customHeight="1">
      <c r="A306" s="183">
        <v>2</v>
      </c>
      <c r="B306" s="321" t="s">
        <v>141</v>
      </c>
      <c r="C306" s="171">
        <f aca="true" t="shared" si="27" ref="C306:C326">C277</f>
        <v>2203.1614</v>
      </c>
      <c r="D306" s="150">
        <f aca="true" t="shared" si="28" ref="D306:D326">F339-D372</f>
        <v>278.9354000000001</v>
      </c>
      <c r="E306" s="154">
        <f t="shared" si="26"/>
        <v>0.12660688408938178</v>
      </c>
      <c r="F306" s="148"/>
      <c r="G306" s="31"/>
    </row>
    <row r="307" spans="1:7" ht="12.75" customHeight="1">
      <c r="A307" s="183">
        <v>3</v>
      </c>
      <c r="B307" s="321" t="s">
        <v>211</v>
      </c>
      <c r="C307" s="171">
        <f t="shared" si="27"/>
        <v>681.5408</v>
      </c>
      <c r="D307" s="150">
        <f t="shared" si="28"/>
        <v>40.423449999999946</v>
      </c>
      <c r="E307" s="154">
        <f t="shared" si="26"/>
        <v>0.059311856311463594</v>
      </c>
      <c r="F307" s="148"/>
      <c r="G307" s="31"/>
    </row>
    <row r="308" spans="1:7" ht="12.75" customHeight="1">
      <c r="A308" s="183">
        <v>4</v>
      </c>
      <c r="B308" s="322" t="s">
        <v>142</v>
      </c>
      <c r="C308" s="171">
        <f t="shared" si="27"/>
        <v>1813.4324483333335</v>
      </c>
      <c r="D308" s="150">
        <f t="shared" si="28"/>
        <v>253.70369833333325</v>
      </c>
      <c r="E308" s="154">
        <f t="shared" si="26"/>
        <v>0.13990248082662468</v>
      </c>
      <c r="F308" s="148"/>
      <c r="G308" s="31"/>
    </row>
    <row r="309" spans="1:7" ht="12.75" customHeight="1">
      <c r="A309" s="183">
        <v>5</v>
      </c>
      <c r="B309" s="322" t="s">
        <v>143</v>
      </c>
      <c r="C309" s="171">
        <f t="shared" si="27"/>
        <v>1890.4862783333333</v>
      </c>
      <c r="D309" s="150">
        <f t="shared" si="28"/>
        <v>144.18033333333346</v>
      </c>
      <c r="E309" s="154">
        <f t="shared" si="26"/>
        <v>0.07626626809502363</v>
      </c>
      <c r="F309" s="148"/>
      <c r="G309" s="31"/>
    </row>
    <row r="310" spans="1:7" ht="12.75" customHeight="1">
      <c r="A310" s="183">
        <v>6</v>
      </c>
      <c r="B310" s="322" t="s">
        <v>178</v>
      </c>
      <c r="C310" s="171">
        <f t="shared" si="27"/>
        <v>2273.4104491666667</v>
      </c>
      <c r="D310" s="150">
        <f t="shared" si="28"/>
        <v>173.69267166666623</v>
      </c>
      <c r="E310" s="154">
        <f t="shared" si="26"/>
        <v>0.07640180933026608</v>
      </c>
      <c r="F310" s="148"/>
      <c r="G310" s="31"/>
    </row>
    <row r="311" spans="1:7" ht="12.75" customHeight="1">
      <c r="A311" s="183">
        <v>7</v>
      </c>
      <c r="B311" s="322" t="s">
        <v>179</v>
      </c>
      <c r="C311" s="171">
        <f t="shared" si="27"/>
        <v>2322.6154836666665</v>
      </c>
      <c r="D311" s="150">
        <f t="shared" si="28"/>
        <v>39.27273366666668</v>
      </c>
      <c r="E311" s="154">
        <f t="shared" si="26"/>
        <v>0.01690884003092393</v>
      </c>
      <c r="F311" s="148"/>
      <c r="G311" s="31"/>
    </row>
    <row r="312" spans="1:7" ht="12.75" customHeight="1">
      <c r="A312" s="183">
        <v>8</v>
      </c>
      <c r="B312" s="322" t="s">
        <v>145</v>
      </c>
      <c r="C312" s="171">
        <f t="shared" si="27"/>
        <v>892.01</v>
      </c>
      <c r="D312" s="150">
        <f t="shared" si="28"/>
        <v>121.81569999999999</v>
      </c>
      <c r="E312" s="154">
        <f t="shared" si="26"/>
        <v>0.13656315512157935</v>
      </c>
      <c r="F312" s="148"/>
      <c r="G312" s="31"/>
    </row>
    <row r="313" spans="1:7" ht="12.75" customHeight="1">
      <c r="A313" s="183">
        <v>9</v>
      </c>
      <c r="B313" s="322" t="s">
        <v>180</v>
      </c>
      <c r="C313" s="171">
        <f t="shared" si="27"/>
        <v>2045.3090566666667</v>
      </c>
      <c r="D313" s="150">
        <f t="shared" si="28"/>
        <v>101.05635666666672</v>
      </c>
      <c r="E313" s="154">
        <f t="shared" si="26"/>
        <v>0.04940884427088142</v>
      </c>
      <c r="F313" s="148"/>
      <c r="G313" s="31"/>
    </row>
    <row r="314" spans="1:7" ht="12.75" customHeight="1">
      <c r="A314" s="183">
        <v>10</v>
      </c>
      <c r="B314" s="322" t="s">
        <v>147</v>
      </c>
      <c r="C314" s="171">
        <f t="shared" si="27"/>
        <v>2091.5060341666667</v>
      </c>
      <c r="D314" s="150">
        <f t="shared" si="28"/>
        <v>-1012.9489233333331</v>
      </c>
      <c r="E314" s="154">
        <f t="shared" si="26"/>
        <v>-0.4843155634197964</v>
      </c>
      <c r="F314" s="148"/>
      <c r="G314" s="31"/>
    </row>
    <row r="315" spans="1:7" ht="12.75" customHeight="1">
      <c r="A315" s="183">
        <v>11</v>
      </c>
      <c r="B315" s="322" t="s">
        <v>181</v>
      </c>
      <c r="C315" s="171">
        <f t="shared" si="27"/>
        <v>2350.7082</v>
      </c>
      <c r="D315" s="150">
        <f t="shared" si="28"/>
        <v>1.67995000000019</v>
      </c>
      <c r="E315" s="154">
        <f t="shared" si="26"/>
        <v>0.0007146569701846405</v>
      </c>
      <c r="F315" s="148"/>
      <c r="G315" s="31"/>
    </row>
    <row r="316" spans="1:7" ht="12.75" customHeight="1">
      <c r="A316" s="183">
        <v>12</v>
      </c>
      <c r="B316" s="322" t="s">
        <v>148</v>
      </c>
      <c r="C316" s="171">
        <f t="shared" si="27"/>
        <v>1372.8315349999998</v>
      </c>
      <c r="D316" s="150">
        <f t="shared" si="28"/>
        <v>-24.549974999999904</v>
      </c>
      <c r="E316" s="154">
        <f t="shared" si="26"/>
        <v>-0.017882729507666728</v>
      </c>
      <c r="F316" s="148"/>
      <c r="G316" s="31"/>
    </row>
    <row r="317" spans="1:7" ht="12.75" customHeight="1">
      <c r="A317" s="183">
        <v>13</v>
      </c>
      <c r="B317" s="322" t="s">
        <v>212</v>
      </c>
      <c r="C317" s="171">
        <f t="shared" si="27"/>
        <v>1317.3682</v>
      </c>
      <c r="D317" s="150">
        <f t="shared" si="28"/>
        <v>344.5098999999998</v>
      </c>
      <c r="E317" s="154">
        <f t="shared" si="26"/>
        <v>0.261513751432591</v>
      </c>
      <c r="F317" s="148"/>
      <c r="G317" s="31"/>
    </row>
    <row r="318" spans="1:7" ht="12.75" customHeight="1">
      <c r="A318" s="183">
        <v>14</v>
      </c>
      <c r="B318" s="322" t="s">
        <v>150</v>
      </c>
      <c r="C318" s="171">
        <f t="shared" si="27"/>
        <v>3940.9903999999997</v>
      </c>
      <c r="D318" s="150">
        <f t="shared" si="28"/>
        <v>-62.25370000000021</v>
      </c>
      <c r="E318" s="154">
        <f t="shared" si="26"/>
        <v>-0.01579646070693301</v>
      </c>
      <c r="F318" s="148"/>
      <c r="G318" s="31"/>
    </row>
    <row r="319" spans="1:7" ht="12.75" customHeight="1">
      <c r="A319" s="183">
        <v>15</v>
      </c>
      <c r="B319" s="322" t="s">
        <v>151</v>
      </c>
      <c r="C319" s="171">
        <f t="shared" si="27"/>
        <v>2284.4620475</v>
      </c>
      <c r="D319" s="150">
        <f t="shared" si="28"/>
        <v>164.8359500000006</v>
      </c>
      <c r="E319" s="154">
        <f t="shared" si="26"/>
        <v>0.07215525868787741</v>
      </c>
      <c r="F319" s="148"/>
      <c r="G319" s="31" t="s">
        <v>14</v>
      </c>
    </row>
    <row r="320" spans="1:7" ht="12.75" customHeight="1">
      <c r="A320" s="183">
        <v>16</v>
      </c>
      <c r="B320" s="322" t="s">
        <v>152</v>
      </c>
      <c r="C320" s="171">
        <f t="shared" si="27"/>
        <v>1197.6219466666666</v>
      </c>
      <c r="D320" s="150">
        <f t="shared" si="28"/>
        <v>10.305946666666387</v>
      </c>
      <c r="E320" s="154">
        <f t="shared" si="26"/>
        <v>0.00860534219112372</v>
      </c>
      <c r="F320" s="148"/>
      <c r="G320" s="31"/>
    </row>
    <row r="321" spans="1:7" ht="12.75" customHeight="1">
      <c r="A321" s="183">
        <v>17</v>
      </c>
      <c r="B321" s="322" t="s">
        <v>153</v>
      </c>
      <c r="C321" s="171">
        <f t="shared" si="27"/>
        <v>1766.9418091666666</v>
      </c>
      <c r="D321" s="150">
        <f t="shared" si="28"/>
        <v>169.23035166666682</v>
      </c>
      <c r="E321" s="154">
        <f t="shared" si="26"/>
        <v>0.09577584886424756</v>
      </c>
      <c r="F321" s="148"/>
      <c r="G321" s="31"/>
    </row>
    <row r="322" spans="1:7" ht="12.75" customHeight="1">
      <c r="A322" s="183">
        <v>18</v>
      </c>
      <c r="B322" s="322" t="s">
        <v>154</v>
      </c>
      <c r="C322" s="171">
        <f t="shared" si="27"/>
        <v>1006.3048000000001</v>
      </c>
      <c r="D322" s="150">
        <f t="shared" si="28"/>
        <v>202.78420000000028</v>
      </c>
      <c r="E322" s="154">
        <f t="shared" si="26"/>
        <v>0.20151369644664346</v>
      </c>
      <c r="F322" s="148"/>
      <c r="G322" s="31"/>
    </row>
    <row r="323" spans="1:7" ht="12.75" customHeight="1">
      <c r="A323" s="183">
        <v>19</v>
      </c>
      <c r="B323" s="322" t="s">
        <v>155</v>
      </c>
      <c r="C323" s="171">
        <f t="shared" si="27"/>
        <v>1044.2346</v>
      </c>
      <c r="D323" s="150">
        <f t="shared" si="28"/>
        <v>131.3380000000002</v>
      </c>
      <c r="E323" s="154">
        <f t="shared" si="26"/>
        <v>0.12577441889016144</v>
      </c>
      <c r="F323" s="148"/>
      <c r="G323" s="31" t="s">
        <v>14</v>
      </c>
    </row>
    <row r="324" spans="1:7" ht="12.75" customHeight="1">
      <c r="A324" s="183">
        <v>20</v>
      </c>
      <c r="B324" s="322" t="s">
        <v>182</v>
      </c>
      <c r="C324" s="171">
        <f t="shared" si="27"/>
        <v>2583.6577449999995</v>
      </c>
      <c r="D324" s="150">
        <f t="shared" si="28"/>
        <v>32.4665500000001</v>
      </c>
      <c r="E324" s="154">
        <f t="shared" si="26"/>
        <v>0.012566118737216915</v>
      </c>
      <c r="F324" s="148"/>
      <c r="G324" s="31"/>
    </row>
    <row r="325" spans="1:7" ht="12.75" customHeight="1">
      <c r="A325" s="183">
        <v>21</v>
      </c>
      <c r="B325" s="322" t="s">
        <v>157</v>
      </c>
      <c r="C325" s="171">
        <f t="shared" si="27"/>
        <v>1793.4243999999999</v>
      </c>
      <c r="D325" s="150">
        <f t="shared" si="28"/>
        <v>158.35545000000002</v>
      </c>
      <c r="E325" s="154">
        <f t="shared" si="26"/>
        <v>0.08829781171707045</v>
      </c>
      <c r="F325" s="148"/>
      <c r="G325" s="31"/>
    </row>
    <row r="326" spans="1:7" ht="12.75" customHeight="1">
      <c r="A326" s="183">
        <v>22</v>
      </c>
      <c r="B326" s="322" t="s">
        <v>183</v>
      </c>
      <c r="C326" s="171">
        <f t="shared" si="27"/>
        <v>1816.599215</v>
      </c>
      <c r="D326" s="150">
        <f t="shared" si="28"/>
        <v>-42.21434999999997</v>
      </c>
      <c r="E326" s="154">
        <f t="shared" si="26"/>
        <v>-0.02323811969719472</v>
      </c>
      <c r="F326" s="148"/>
      <c r="G326" s="31" t="s">
        <v>14</v>
      </c>
    </row>
    <row r="327" spans="1:7" ht="12.75" customHeight="1">
      <c r="A327" s="34"/>
      <c r="B327" s="1" t="s">
        <v>31</v>
      </c>
      <c r="C327" s="172">
        <f>SUM(C305:C326)</f>
        <v>40223.79164866667</v>
      </c>
      <c r="D327" s="151">
        <f>SUM(D305:D326)</f>
        <v>1184.1807936666676</v>
      </c>
      <c r="E327" s="155">
        <f t="shared" si="26"/>
        <v>0.02943981024986043</v>
      </c>
      <c r="F327" s="42"/>
      <c r="G327" s="31"/>
    </row>
    <row r="328" ht="13.5" customHeight="1">
      <c r="A328" s="9" t="s">
        <v>44</v>
      </c>
    </row>
    <row r="329" spans="1:5" ht="13.5" customHeight="1">
      <c r="A329" s="9"/>
      <c r="E329" s="67" t="s">
        <v>45</v>
      </c>
    </row>
    <row r="330" spans="1:10" ht="29.25" customHeight="1">
      <c r="A330" s="49" t="s">
        <v>43</v>
      </c>
      <c r="B330" s="49" t="s">
        <v>236</v>
      </c>
      <c r="C330" s="49" t="s">
        <v>237</v>
      </c>
      <c r="D330" s="68" t="s">
        <v>46</v>
      </c>
      <c r="E330" s="49" t="s">
        <v>47</v>
      </c>
      <c r="J330" s="49" t="s">
        <v>126</v>
      </c>
    </row>
    <row r="331" spans="1:10" ht="15.75" customHeight="1">
      <c r="A331" s="69">
        <f>C360</f>
        <v>40223.79164866667</v>
      </c>
      <c r="B331" s="70">
        <f>D298</f>
        <v>1744.765</v>
      </c>
      <c r="C331" s="69">
        <f>E360</f>
        <v>37385.80619366667</v>
      </c>
      <c r="D331" s="69">
        <f>B331+C331</f>
        <v>39130.57119366667</v>
      </c>
      <c r="E331" s="71">
        <f>D331/A331</f>
        <v>0.9728215463984923</v>
      </c>
      <c r="J331" s="69">
        <f>A331</f>
        <v>40223.79164866667</v>
      </c>
    </row>
    <row r="332" spans="1:8" ht="13.5" customHeight="1">
      <c r="A332" s="72"/>
      <c r="B332" s="73"/>
      <c r="C332" s="74"/>
      <c r="D332" s="74"/>
      <c r="E332" s="75"/>
      <c r="F332" s="76"/>
      <c r="G332" s="77"/>
      <c r="H332" s="10" t="s">
        <v>14</v>
      </c>
    </row>
    <row r="333" ht="13.5" customHeight="1"/>
    <row r="334" spans="1:8" ht="13.5" customHeight="1">
      <c r="A334" s="9" t="s">
        <v>238</v>
      </c>
      <c r="H334" s="10" t="s">
        <v>14</v>
      </c>
    </row>
    <row r="335" ht="13.5" customHeight="1">
      <c r="G335" s="67" t="s">
        <v>45</v>
      </c>
    </row>
    <row r="336" spans="1:7" ht="30" customHeight="1">
      <c r="A336" s="78" t="s">
        <v>24</v>
      </c>
      <c r="B336" s="78" t="s">
        <v>35</v>
      </c>
      <c r="C336" s="78" t="s">
        <v>43</v>
      </c>
      <c r="D336" s="79" t="s">
        <v>239</v>
      </c>
      <c r="E336" s="79" t="s">
        <v>48</v>
      </c>
      <c r="F336" s="78" t="s">
        <v>46</v>
      </c>
      <c r="G336" s="78" t="s">
        <v>47</v>
      </c>
    </row>
    <row r="337" spans="1:7" ht="14.25" customHeight="1">
      <c r="A337" s="78">
        <v>1</v>
      </c>
      <c r="B337" s="78">
        <v>2</v>
      </c>
      <c r="C337" s="78">
        <v>3</v>
      </c>
      <c r="D337" s="79">
        <v>4</v>
      </c>
      <c r="E337" s="79">
        <v>5</v>
      </c>
      <c r="F337" s="78">
        <v>6</v>
      </c>
      <c r="G337" s="30">
        <v>7</v>
      </c>
    </row>
    <row r="338" spans="1:7" ht="12.75" customHeight="1">
      <c r="A338" s="183">
        <v>1</v>
      </c>
      <c r="B338" s="321" t="s">
        <v>140</v>
      </c>
      <c r="C338" s="171">
        <f aca="true" t="shared" si="29" ref="C338:D345">C276</f>
        <v>1535.1748</v>
      </c>
      <c r="D338" s="171">
        <f t="shared" si="29"/>
        <v>40.23000000000002</v>
      </c>
      <c r="E338" s="150">
        <v>1333.4304</v>
      </c>
      <c r="F338" s="166">
        <f>D338+E338</f>
        <v>1373.6604</v>
      </c>
      <c r="G338" s="35">
        <f>F338/C338</f>
        <v>0.8947908733259561</v>
      </c>
    </row>
    <row r="339" spans="1:7" ht="12.75" customHeight="1">
      <c r="A339" s="183">
        <v>2</v>
      </c>
      <c r="B339" s="321" t="s">
        <v>141</v>
      </c>
      <c r="C339" s="171">
        <f t="shared" si="29"/>
        <v>2203.1614</v>
      </c>
      <c r="D339" s="171">
        <f t="shared" si="29"/>
        <v>180</v>
      </c>
      <c r="E339" s="150">
        <v>1563.6836</v>
      </c>
      <c r="F339" s="166">
        <f aca="true" t="shared" si="30" ref="F339:F359">D339+E339</f>
        <v>1743.6836</v>
      </c>
      <c r="G339" s="35">
        <f aca="true" t="shared" si="31" ref="G339:G359">F339/C339</f>
        <v>0.7914461464330304</v>
      </c>
    </row>
    <row r="340" spans="1:7" ht="12.75" customHeight="1">
      <c r="A340" s="183">
        <v>3</v>
      </c>
      <c r="B340" s="321" t="s">
        <v>211</v>
      </c>
      <c r="C340" s="171">
        <f t="shared" si="29"/>
        <v>681.5408</v>
      </c>
      <c r="D340" s="171">
        <f t="shared" si="29"/>
        <v>0</v>
      </c>
      <c r="E340" s="150">
        <v>516.0355999999999</v>
      </c>
      <c r="F340" s="166">
        <f t="shared" si="30"/>
        <v>516.0355999999999</v>
      </c>
      <c r="G340" s="35">
        <f t="shared" si="31"/>
        <v>0.757160246312473</v>
      </c>
    </row>
    <row r="341" spans="1:7" ht="12.75" customHeight="1">
      <c r="A341" s="183">
        <v>4</v>
      </c>
      <c r="B341" s="322" t="s">
        <v>142</v>
      </c>
      <c r="C341" s="171">
        <f t="shared" si="29"/>
        <v>1813.4324483333335</v>
      </c>
      <c r="D341" s="171">
        <f t="shared" si="29"/>
        <v>400</v>
      </c>
      <c r="E341" s="150">
        <v>1748.6834483333334</v>
      </c>
      <c r="F341" s="166">
        <f t="shared" si="30"/>
        <v>2148.683448333333</v>
      </c>
      <c r="G341" s="35">
        <f t="shared" si="31"/>
        <v>1.1848709613132367</v>
      </c>
    </row>
    <row r="342" spans="1:7" ht="12.75" customHeight="1">
      <c r="A342" s="183">
        <v>5</v>
      </c>
      <c r="B342" s="322" t="s">
        <v>143</v>
      </c>
      <c r="C342" s="171">
        <f t="shared" si="29"/>
        <v>1890.4862783333333</v>
      </c>
      <c r="D342" s="171">
        <f t="shared" si="29"/>
        <v>0</v>
      </c>
      <c r="E342" s="150">
        <v>1964.6539333333335</v>
      </c>
      <c r="F342" s="166">
        <f t="shared" si="30"/>
        <v>1964.6539333333335</v>
      </c>
      <c r="G342" s="35">
        <f t="shared" si="31"/>
        <v>1.039232051483276</v>
      </c>
    </row>
    <row r="343" spans="1:7" ht="12.75" customHeight="1">
      <c r="A343" s="183">
        <v>6</v>
      </c>
      <c r="B343" s="322" t="s">
        <v>178</v>
      </c>
      <c r="C343" s="171">
        <f t="shared" si="29"/>
        <v>2273.4104491666667</v>
      </c>
      <c r="D343" s="171">
        <f t="shared" si="29"/>
        <v>0.004000000000026205</v>
      </c>
      <c r="E343" s="150">
        <v>2284.1490216666666</v>
      </c>
      <c r="F343" s="166">
        <f t="shared" si="30"/>
        <v>2284.1530216666665</v>
      </c>
      <c r="G343" s="35">
        <f t="shared" si="31"/>
        <v>1.0047253114825514</v>
      </c>
    </row>
    <row r="344" spans="1:7" ht="12.75" customHeight="1">
      <c r="A344" s="183">
        <v>7</v>
      </c>
      <c r="B344" s="322" t="s">
        <v>179</v>
      </c>
      <c r="C344" s="171">
        <f t="shared" si="29"/>
        <v>2322.6154836666665</v>
      </c>
      <c r="D344" s="171">
        <f t="shared" si="29"/>
        <v>0</v>
      </c>
      <c r="E344" s="150">
        <v>2289.6914836666665</v>
      </c>
      <c r="F344" s="166">
        <f t="shared" si="30"/>
        <v>2289.6914836666665</v>
      </c>
      <c r="G344" s="35">
        <f t="shared" si="31"/>
        <v>0.9858246015186192</v>
      </c>
    </row>
    <row r="345" spans="1:7" ht="12.75" customHeight="1">
      <c r="A345" s="183">
        <v>8</v>
      </c>
      <c r="B345" s="322" t="s">
        <v>145</v>
      </c>
      <c r="C345" s="171">
        <f t="shared" si="29"/>
        <v>892.01</v>
      </c>
      <c r="D345" s="171">
        <f t="shared" si="29"/>
        <v>13</v>
      </c>
      <c r="E345" s="150">
        <v>885.6324</v>
      </c>
      <c r="F345" s="166">
        <f t="shared" si="30"/>
        <v>898.6324</v>
      </c>
      <c r="G345" s="35">
        <f t="shared" si="31"/>
        <v>1.0074241320164572</v>
      </c>
    </row>
    <row r="346" spans="1:7" ht="12.75" customHeight="1">
      <c r="A346" s="183">
        <v>9</v>
      </c>
      <c r="B346" s="322" t="s">
        <v>180</v>
      </c>
      <c r="C346" s="171">
        <f aca="true" t="shared" si="32" ref="C346:C359">C284</f>
        <v>2045.3090566666667</v>
      </c>
      <c r="D346" s="171">
        <f aca="true" t="shared" si="33" ref="D346:D359">D284</f>
        <v>0</v>
      </c>
      <c r="E346" s="150">
        <v>2095.349456666667</v>
      </c>
      <c r="F346" s="166">
        <f t="shared" si="30"/>
        <v>2095.349456666667</v>
      </c>
      <c r="G346" s="35">
        <f t="shared" si="31"/>
        <v>1.02446593576501</v>
      </c>
    </row>
    <row r="347" spans="1:7" ht="12.75" customHeight="1">
      <c r="A347" s="183">
        <v>10</v>
      </c>
      <c r="B347" s="322" t="s">
        <v>147</v>
      </c>
      <c r="C347" s="171">
        <f t="shared" si="32"/>
        <v>2091.5060341666667</v>
      </c>
      <c r="D347" s="171">
        <f t="shared" si="33"/>
        <v>0</v>
      </c>
      <c r="E347" s="150">
        <v>1305.6121766666668</v>
      </c>
      <c r="F347" s="166">
        <f t="shared" si="30"/>
        <v>1305.6121766666668</v>
      </c>
      <c r="G347" s="35">
        <f t="shared" si="31"/>
        <v>0.6242449963510963</v>
      </c>
    </row>
    <row r="348" spans="1:7" ht="12.75" customHeight="1">
      <c r="A348" s="183">
        <v>11</v>
      </c>
      <c r="B348" s="322" t="s">
        <v>181</v>
      </c>
      <c r="C348" s="171">
        <f t="shared" si="32"/>
        <v>2350.7082</v>
      </c>
      <c r="D348" s="171">
        <f t="shared" si="33"/>
        <v>0</v>
      </c>
      <c r="E348" s="150">
        <v>2297.5980000000004</v>
      </c>
      <c r="F348" s="166">
        <f t="shared" si="30"/>
        <v>2297.5980000000004</v>
      </c>
      <c r="G348" s="35">
        <f t="shared" si="31"/>
        <v>0.9774067236418371</v>
      </c>
    </row>
    <row r="349" spans="1:7" ht="12.75" customHeight="1">
      <c r="A349" s="183">
        <v>12</v>
      </c>
      <c r="B349" s="322" t="s">
        <v>148</v>
      </c>
      <c r="C349" s="171">
        <f t="shared" si="32"/>
        <v>1372.8315349999998</v>
      </c>
      <c r="D349" s="171">
        <f t="shared" si="33"/>
        <v>0</v>
      </c>
      <c r="E349" s="150">
        <v>1420.473125</v>
      </c>
      <c r="F349" s="166">
        <f t="shared" si="30"/>
        <v>1420.473125</v>
      </c>
      <c r="G349" s="35">
        <f t="shared" si="31"/>
        <v>1.0347031582429378</v>
      </c>
    </row>
    <row r="350" spans="1:7" ht="12.75" customHeight="1">
      <c r="A350" s="183">
        <v>13</v>
      </c>
      <c r="B350" s="322" t="s">
        <v>212</v>
      </c>
      <c r="C350" s="171">
        <f t="shared" si="32"/>
        <v>1317.3682</v>
      </c>
      <c r="D350" s="171">
        <f t="shared" si="33"/>
        <v>156.71400000000006</v>
      </c>
      <c r="E350" s="150">
        <v>1168.5567999999998</v>
      </c>
      <c r="F350" s="166">
        <f t="shared" si="30"/>
        <v>1325.2707999999998</v>
      </c>
      <c r="G350" s="35">
        <f t="shared" si="31"/>
        <v>1.0059987784736264</v>
      </c>
    </row>
    <row r="351" spans="1:7" ht="12.75" customHeight="1">
      <c r="A351" s="183">
        <v>14</v>
      </c>
      <c r="B351" s="322" t="s">
        <v>150</v>
      </c>
      <c r="C351" s="171">
        <f t="shared" si="32"/>
        <v>3940.9903999999997</v>
      </c>
      <c r="D351" s="171">
        <f t="shared" si="33"/>
        <v>200</v>
      </c>
      <c r="E351" s="150">
        <v>3750.1444</v>
      </c>
      <c r="F351" s="166">
        <f t="shared" si="30"/>
        <v>3950.1444</v>
      </c>
      <c r="G351" s="35">
        <f t="shared" si="31"/>
        <v>1.0023227663787255</v>
      </c>
    </row>
    <row r="352" spans="1:7" ht="12.75" customHeight="1">
      <c r="A352" s="183">
        <v>15</v>
      </c>
      <c r="B352" s="322" t="s">
        <v>151</v>
      </c>
      <c r="C352" s="171">
        <f t="shared" si="32"/>
        <v>2284.4620475</v>
      </c>
      <c r="D352" s="171">
        <f t="shared" si="33"/>
        <v>49.4199999999999</v>
      </c>
      <c r="E352" s="150">
        <v>2141.9688000000006</v>
      </c>
      <c r="F352" s="166">
        <f t="shared" si="30"/>
        <v>2191.3888000000006</v>
      </c>
      <c r="G352" s="35">
        <f t="shared" si="31"/>
        <v>0.9592581336153716</v>
      </c>
    </row>
    <row r="353" spans="1:7" ht="12.75" customHeight="1">
      <c r="A353" s="183">
        <v>16</v>
      </c>
      <c r="B353" s="322" t="s">
        <v>152</v>
      </c>
      <c r="C353" s="171">
        <f t="shared" si="32"/>
        <v>1197.6219466666666</v>
      </c>
      <c r="D353" s="171">
        <f t="shared" si="33"/>
        <v>110.57999999999998</v>
      </c>
      <c r="E353" s="150">
        <v>940.6949466666665</v>
      </c>
      <c r="F353" s="166">
        <f t="shared" si="30"/>
        <v>1051.2749466666664</v>
      </c>
      <c r="G353" s="35">
        <f t="shared" si="31"/>
        <v>0.8778020055432961</v>
      </c>
    </row>
    <row r="354" spans="1:7" ht="12.75" customHeight="1">
      <c r="A354" s="183">
        <v>17</v>
      </c>
      <c r="B354" s="322" t="s">
        <v>153</v>
      </c>
      <c r="C354" s="171">
        <f t="shared" si="32"/>
        <v>1766.9418091666666</v>
      </c>
      <c r="D354" s="171">
        <f t="shared" si="33"/>
        <v>131.25000000000003</v>
      </c>
      <c r="E354" s="150">
        <v>1700.1564016666669</v>
      </c>
      <c r="F354" s="166">
        <f t="shared" si="30"/>
        <v>1831.4064016666669</v>
      </c>
      <c r="G354" s="35">
        <f t="shared" si="31"/>
        <v>1.036483709970281</v>
      </c>
    </row>
    <row r="355" spans="1:7" ht="12.75" customHeight="1">
      <c r="A355" s="183">
        <v>18</v>
      </c>
      <c r="B355" s="322" t="s">
        <v>154</v>
      </c>
      <c r="C355" s="171">
        <f t="shared" si="32"/>
        <v>1006.3048000000001</v>
      </c>
      <c r="D355" s="171">
        <f t="shared" si="33"/>
        <v>301.6000000000001</v>
      </c>
      <c r="E355" s="150">
        <v>851.1608000000001</v>
      </c>
      <c r="F355" s="166">
        <f t="shared" si="30"/>
        <v>1152.7608000000002</v>
      </c>
      <c r="G355" s="35">
        <f t="shared" si="31"/>
        <v>1.145538409436187</v>
      </c>
    </row>
    <row r="356" spans="1:7" ht="12.75" customHeight="1">
      <c r="A356" s="183">
        <v>19</v>
      </c>
      <c r="B356" s="322" t="s">
        <v>155</v>
      </c>
      <c r="C356" s="171">
        <f t="shared" si="32"/>
        <v>1044.2346</v>
      </c>
      <c r="D356" s="171">
        <f t="shared" si="33"/>
        <v>88.64000000000001</v>
      </c>
      <c r="E356" s="150">
        <v>956.5824</v>
      </c>
      <c r="F356" s="166">
        <f t="shared" si="30"/>
        <v>1045.2224</v>
      </c>
      <c r="G356" s="35">
        <f t="shared" si="31"/>
        <v>1.0009459560140987</v>
      </c>
    </row>
    <row r="357" spans="1:7" ht="12.75" customHeight="1">
      <c r="A357" s="183">
        <v>20</v>
      </c>
      <c r="B357" s="322" t="s">
        <v>182</v>
      </c>
      <c r="C357" s="171">
        <f t="shared" si="32"/>
        <v>2583.6577449999995</v>
      </c>
      <c r="D357" s="171">
        <f t="shared" si="33"/>
        <v>0</v>
      </c>
      <c r="E357" s="150">
        <v>2542.2608</v>
      </c>
      <c r="F357" s="166">
        <f t="shared" si="30"/>
        <v>2542.2608</v>
      </c>
      <c r="G357" s="35">
        <f t="shared" si="31"/>
        <v>0.9839773882279444</v>
      </c>
    </row>
    <row r="358" spans="1:7" ht="12.75" customHeight="1">
      <c r="A358" s="183">
        <v>21</v>
      </c>
      <c r="B358" s="322" t="s">
        <v>157</v>
      </c>
      <c r="C358" s="171">
        <f t="shared" si="32"/>
        <v>1793.4243999999999</v>
      </c>
      <c r="D358" s="171">
        <f t="shared" si="33"/>
        <v>0</v>
      </c>
      <c r="E358" s="150">
        <v>1987.0576</v>
      </c>
      <c r="F358" s="166">
        <f t="shared" si="30"/>
        <v>1987.0576</v>
      </c>
      <c r="G358" s="35">
        <f t="shared" si="31"/>
        <v>1.1079684206370786</v>
      </c>
    </row>
    <row r="359" spans="1:7" ht="12.75" customHeight="1">
      <c r="A359" s="183">
        <v>22</v>
      </c>
      <c r="B359" s="322" t="s">
        <v>183</v>
      </c>
      <c r="C359" s="171">
        <f t="shared" si="32"/>
        <v>1816.599215</v>
      </c>
      <c r="D359" s="171">
        <f t="shared" si="33"/>
        <v>73.32699999999991</v>
      </c>
      <c r="E359" s="150">
        <v>1642.2305999999999</v>
      </c>
      <c r="F359" s="166">
        <f t="shared" si="30"/>
        <v>1715.5575999999999</v>
      </c>
      <c r="G359" s="35">
        <f t="shared" si="31"/>
        <v>0.9443786972020682</v>
      </c>
    </row>
    <row r="360" spans="1:7" ht="12.75" customHeight="1">
      <c r="A360" s="34"/>
      <c r="B360" s="1" t="s">
        <v>31</v>
      </c>
      <c r="C360" s="172">
        <f>SUM(C338:C359)</f>
        <v>40223.79164866667</v>
      </c>
      <c r="D360" s="172">
        <f>SUM(D338:D359)</f>
        <v>1744.765</v>
      </c>
      <c r="E360" s="151">
        <f>SUM(E338:E359)</f>
        <v>37385.80619366667</v>
      </c>
      <c r="F360" s="170">
        <f>D360+E360</f>
        <v>39130.57119366667</v>
      </c>
      <c r="G360" s="39">
        <f>F360/C360</f>
        <v>0.9728215463984923</v>
      </c>
    </row>
    <row r="361" ht="5.25" customHeight="1">
      <c r="A361" s="80"/>
    </row>
    <row r="362" spans="1:8" ht="14.25">
      <c r="A362" s="9" t="s">
        <v>49</v>
      </c>
      <c r="H362" s="31"/>
    </row>
    <row r="363" spans="1:7" ht="6.75" customHeight="1">
      <c r="A363" s="9"/>
      <c r="G363" s="10" t="s">
        <v>14</v>
      </c>
    </row>
    <row r="364" spans="1:5" ht="14.25">
      <c r="A364" s="30" t="s">
        <v>43</v>
      </c>
      <c r="B364" s="30" t="s">
        <v>50</v>
      </c>
      <c r="C364" s="30" t="s">
        <v>51</v>
      </c>
      <c r="D364" s="30" t="s">
        <v>52</v>
      </c>
      <c r="E364" s="30" t="s">
        <v>53</v>
      </c>
    </row>
    <row r="365" spans="1:8" ht="18.75" customHeight="1">
      <c r="A365" s="53">
        <f>C360</f>
        <v>40223.79164866667</v>
      </c>
      <c r="B365" s="53">
        <f>F360</f>
        <v>39130.57119366667</v>
      </c>
      <c r="C365" s="39">
        <f>B365/A365</f>
        <v>0.9728215463984923</v>
      </c>
      <c r="D365" s="53">
        <f>D393</f>
        <v>37946.390400000004</v>
      </c>
      <c r="E365" s="39">
        <f>D365/A365</f>
        <v>0.9433817361486319</v>
      </c>
      <c r="H365" s="10" t="s">
        <v>14</v>
      </c>
    </row>
    <row r="366" spans="1:7" ht="7.5" customHeight="1">
      <c r="A366" s="9"/>
      <c r="G366" s="10" t="s">
        <v>14</v>
      </c>
    </row>
    <row r="367" ht="14.25">
      <c r="A367" s="9" t="s">
        <v>240</v>
      </c>
    </row>
    <row r="368" ht="6.75" customHeight="1">
      <c r="A368" s="9"/>
    </row>
    <row r="369" spans="1:5" ht="14.25">
      <c r="A369" s="49" t="s">
        <v>24</v>
      </c>
      <c r="B369" s="49" t="s">
        <v>35</v>
      </c>
      <c r="C369" s="78" t="s">
        <v>43</v>
      </c>
      <c r="D369" s="49" t="s">
        <v>52</v>
      </c>
      <c r="E369" s="17" t="s">
        <v>53</v>
      </c>
    </row>
    <row r="370" spans="1:5" ht="14.25">
      <c r="A370" s="81">
        <v>1</v>
      </c>
      <c r="B370" s="81">
        <v>2</v>
      </c>
      <c r="C370" s="82">
        <v>3</v>
      </c>
      <c r="D370" s="81">
        <v>4</v>
      </c>
      <c r="E370" s="83">
        <v>5</v>
      </c>
    </row>
    <row r="371" spans="1:11" ht="12.75" customHeight="1">
      <c r="A371" s="183">
        <v>1</v>
      </c>
      <c r="B371" s="321" t="s">
        <v>140</v>
      </c>
      <c r="C371" s="171">
        <f>C338</f>
        <v>1535.1748</v>
      </c>
      <c r="D371" s="150">
        <v>1416.0992999999999</v>
      </c>
      <c r="E371" s="153">
        <f aca="true" t="shared" si="34" ref="E371:E393">D371/C371</f>
        <v>0.9224352171492132</v>
      </c>
      <c r="F371" s="148"/>
      <c r="G371" s="31"/>
      <c r="I371" s="347">
        <f>C371*750/100000</f>
        <v>11.513811</v>
      </c>
      <c r="K371" s="10">
        <f>C371*1500/100000</f>
        <v>23.027622</v>
      </c>
    </row>
    <row r="372" spans="1:11" ht="12.75" customHeight="1">
      <c r="A372" s="183">
        <v>2</v>
      </c>
      <c r="B372" s="321" t="s">
        <v>141</v>
      </c>
      <c r="C372" s="171">
        <f aca="true" t="shared" si="35" ref="C372:C392">C339</f>
        <v>2203.1614</v>
      </c>
      <c r="D372" s="150">
        <v>1464.7482</v>
      </c>
      <c r="E372" s="153">
        <f t="shared" si="34"/>
        <v>0.6648392623436485</v>
      </c>
      <c r="F372" s="148"/>
      <c r="G372" s="31" t="s">
        <v>14</v>
      </c>
      <c r="I372" s="347">
        <f aca="true" t="shared" si="36" ref="I372:I392">C372*750/100000</f>
        <v>16.5237105</v>
      </c>
      <c r="K372" s="10">
        <f aca="true" t="shared" si="37" ref="K372:K392">C372*1500/100000</f>
        <v>33.047421</v>
      </c>
    </row>
    <row r="373" spans="1:11" ht="12.75" customHeight="1">
      <c r="A373" s="183">
        <v>3</v>
      </c>
      <c r="B373" s="321" t="s">
        <v>211</v>
      </c>
      <c r="C373" s="171">
        <f t="shared" si="35"/>
        <v>681.5408</v>
      </c>
      <c r="D373" s="150">
        <v>475.61215</v>
      </c>
      <c r="E373" s="153">
        <f t="shared" si="34"/>
        <v>0.6978483900010095</v>
      </c>
      <c r="F373" s="148"/>
      <c r="G373" s="31"/>
      <c r="I373" s="347">
        <f t="shared" si="36"/>
        <v>5.111556</v>
      </c>
      <c r="K373" s="10">
        <f t="shared" si="37"/>
        <v>10.223112</v>
      </c>
    </row>
    <row r="374" spans="1:11" ht="12.75" customHeight="1">
      <c r="A374" s="183">
        <v>4</v>
      </c>
      <c r="B374" s="322" t="s">
        <v>142</v>
      </c>
      <c r="C374" s="171">
        <f t="shared" si="35"/>
        <v>1813.4324483333335</v>
      </c>
      <c r="D374" s="150">
        <v>1894.97975</v>
      </c>
      <c r="E374" s="153">
        <f t="shared" si="34"/>
        <v>1.044968480486612</v>
      </c>
      <c r="F374" s="148"/>
      <c r="G374" s="31"/>
      <c r="I374" s="347">
        <f t="shared" si="36"/>
        <v>13.600743362500001</v>
      </c>
      <c r="K374" s="10">
        <f t="shared" si="37"/>
        <v>27.201486725000002</v>
      </c>
    </row>
    <row r="375" spans="1:11" ht="12.75" customHeight="1">
      <c r="A375" s="183">
        <v>5</v>
      </c>
      <c r="B375" s="322" t="s">
        <v>143</v>
      </c>
      <c r="C375" s="171">
        <f t="shared" si="35"/>
        <v>1890.4862783333333</v>
      </c>
      <c r="D375" s="150">
        <v>1820.4736</v>
      </c>
      <c r="E375" s="153">
        <f t="shared" si="34"/>
        <v>0.9629657833882523</v>
      </c>
      <c r="F375" s="148"/>
      <c r="G375" s="31"/>
      <c r="I375" s="347"/>
      <c r="K375" s="10">
        <f t="shared" si="37"/>
        <v>28.357294175</v>
      </c>
    </row>
    <row r="376" spans="1:11" ht="12.75" customHeight="1">
      <c r="A376" s="183">
        <v>6</v>
      </c>
      <c r="B376" s="322" t="s">
        <v>178</v>
      </c>
      <c r="C376" s="171">
        <f t="shared" si="35"/>
        <v>2273.4104491666667</v>
      </c>
      <c r="D376" s="150">
        <v>2110.4603500000003</v>
      </c>
      <c r="E376" s="153">
        <f t="shared" si="34"/>
        <v>0.9283235021522854</v>
      </c>
      <c r="F376" s="148"/>
      <c r="G376" s="31"/>
      <c r="I376" s="347">
        <f t="shared" si="36"/>
        <v>17.05057836875</v>
      </c>
      <c r="K376" s="10">
        <f t="shared" si="37"/>
        <v>34.1011567375</v>
      </c>
    </row>
    <row r="377" spans="1:11" ht="12.75" customHeight="1">
      <c r="A377" s="183">
        <v>7</v>
      </c>
      <c r="B377" s="322" t="s">
        <v>179</v>
      </c>
      <c r="C377" s="171">
        <f t="shared" si="35"/>
        <v>2322.6154836666665</v>
      </c>
      <c r="D377" s="150">
        <v>2250.41875</v>
      </c>
      <c r="E377" s="153">
        <f t="shared" si="34"/>
        <v>0.9689157614876953</v>
      </c>
      <c r="F377" s="148"/>
      <c r="G377" s="31"/>
      <c r="I377" s="347">
        <f t="shared" si="36"/>
        <v>17.4196161275</v>
      </c>
      <c r="K377" s="10">
        <f t="shared" si="37"/>
        <v>34.839232255</v>
      </c>
    </row>
    <row r="378" spans="1:11" ht="12.75" customHeight="1">
      <c r="A378" s="183">
        <v>8</v>
      </c>
      <c r="B378" s="322" t="s">
        <v>145</v>
      </c>
      <c r="C378" s="171">
        <f t="shared" si="35"/>
        <v>892.01</v>
      </c>
      <c r="D378" s="150">
        <v>776.8167</v>
      </c>
      <c r="E378" s="153">
        <f t="shared" si="34"/>
        <v>0.8708609768948778</v>
      </c>
      <c r="F378" s="148"/>
      <c r="G378" s="31"/>
      <c r="I378" s="347">
        <f t="shared" si="36"/>
        <v>6.690075</v>
      </c>
      <c r="K378" s="10">
        <f t="shared" si="37"/>
        <v>13.38015</v>
      </c>
    </row>
    <row r="379" spans="1:11" ht="12.75" customHeight="1">
      <c r="A379" s="183">
        <v>9</v>
      </c>
      <c r="B379" s="322" t="s">
        <v>180</v>
      </c>
      <c r="C379" s="171">
        <f t="shared" si="35"/>
        <v>2045.3090566666667</v>
      </c>
      <c r="D379" s="150">
        <v>1994.2931</v>
      </c>
      <c r="E379" s="153">
        <f t="shared" si="34"/>
        <v>0.9750570914941287</v>
      </c>
      <c r="F379" s="148"/>
      <c r="G379" s="31"/>
      <c r="I379" s="347">
        <f t="shared" si="36"/>
        <v>15.339817925</v>
      </c>
      <c r="K379" s="10">
        <f t="shared" si="37"/>
        <v>30.67963585</v>
      </c>
    </row>
    <row r="380" spans="1:11" ht="12.75" customHeight="1">
      <c r="A380" s="183">
        <v>10</v>
      </c>
      <c r="B380" s="322" t="s">
        <v>147</v>
      </c>
      <c r="C380" s="171">
        <f t="shared" si="35"/>
        <v>2091.5060341666667</v>
      </c>
      <c r="D380" s="150">
        <v>2318.5611</v>
      </c>
      <c r="E380" s="153">
        <f t="shared" si="34"/>
        <v>1.1085605597708927</v>
      </c>
      <c r="F380" s="148"/>
      <c r="G380" s="31"/>
      <c r="I380" s="347">
        <f t="shared" si="36"/>
        <v>15.68629525625</v>
      </c>
      <c r="K380" s="10">
        <f t="shared" si="37"/>
        <v>31.3725905125</v>
      </c>
    </row>
    <row r="381" spans="1:11" ht="12.75" customHeight="1">
      <c r="A381" s="183">
        <v>11</v>
      </c>
      <c r="B381" s="322" t="s">
        <v>181</v>
      </c>
      <c r="C381" s="171">
        <f t="shared" si="35"/>
        <v>2350.7082</v>
      </c>
      <c r="D381" s="150">
        <v>2295.91805</v>
      </c>
      <c r="E381" s="153">
        <f t="shared" si="34"/>
        <v>0.9766920666716524</v>
      </c>
      <c r="F381" s="148"/>
      <c r="G381" s="31"/>
      <c r="I381" s="347">
        <f t="shared" si="36"/>
        <v>17.6303115</v>
      </c>
      <c r="K381" s="10">
        <f t="shared" si="37"/>
        <v>35.260623</v>
      </c>
    </row>
    <row r="382" spans="1:11" ht="12.75" customHeight="1">
      <c r="A382" s="183">
        <v>12</v>
      </c>
      <c r="B382" s="322" t="s">
        <v>148</v>
      </c>
      <c r="C382" s="171">
        <f t="shared" si="35"/>
        <v>1372.8315349999998</v>
      </c>
      <c r="D382" s="150">
        <v>1445.0230999999999</v>
      </c>
      <c r="E382" s="153">
        <f t="shared" si="34"/>
        <v>1.0525858877506045</v>
      </c>
      <c r="F382" s="148"/>
      <c r="G382" s="31"/>
      <c r="I382" s="347">
        <f t="shared" si="36"/>
        <v>10.296236512499998</v>
      </c>
      <c r="K382" s="10">
        <f t="shared" si="37"/>
        <v>20.592473024999997</v>
      </c>
    </row>
    <row r="383" spans="1:11" ht="12.75" customHeight="1">
      <c r="A383" s="183">
        <v>13</v>
      </c>
      <c r="B383" s="322" t="s">
        <v>212</v>
      </c>
      <c r="C383" s="171">
        <f t="shared" si="35"/>
        <v>1317.3682</v>
      </c>
      <c r="D383" s="150">
        <v>980.7609</v>
      </c>
      <c r="E383" s="153">
        <f t="shared" si="34"/>
        <v>0.7444850270410354</v>
      </c>
      <c r="F383" s="148"/>
      <c r="G383" s="31"/>
      <c r="I383" s="347">
        <f t="shared" si="36"/>
        <v>9.8802615</v>
      </c>
      <c r="K383" s="10">
        <f t="shared" si="37"/>
        <v>19.760523</v>
      </c>
    </row>
    <row r="384" spans="1:11" ht="12.75" customHeight="1">
      <c r="A384" s="183">
        <v>14</v>
      </c>
      <c r="B384" s="322" t="s">
        <v>150</v>
      </c>
      <c r="C384" s="171">
        <f t="shared" si="35"/>
        <v>3940.9903999999997</v>
      </c>
      <c r="D384" s="150">
        <v>4012.3981000000003</v>
      </c>
      <c r="E384" s="153">
        <f t="shared" si="34"/>
        <v>1.0181192270856587</v>
      </c>
      <c r="F384" s="148"/>
      <c r="G384" s="31"/>
      <c r="I384" s="347">
        <f t="shared" si="36"/>
        <v>29.557427999999998</v>
      </c>
      <c r="K384" s="10">
        <f t="shared" si="37"/>
        <v>59.114855999999996</v>
      </c>
    </row>
    <row r="385" spans="1:11" ht="12.75" customHeight="1">
      <c r="A385" s="183">
        <v>15</v>
      </c>
      <c r="B385" s="322" t="s">
        <v>151</v>
      </c>
      <c r="C385" s="171">
        <f t="shared" si="35"/>
        <v>2284.4620475</v>
      </c>
      <c r="D385" s="150">
        <v>2026.55285</v>
      </c>
      <c r="E385" s="153">
        <f t="shared" si="34"/>
        <v>0.8871028749274943</v>
      </c>
      <c r="F385" s="148"/>
      <c r="G385" s="31"/>
      <c r="I385" s="347">
        <f t="shared" si="36"/>
        <v>17.13346535625</v>
      </c>
      <c r="K385" s="10">
        <f t="shared" si="37"/>
        <v>34.2669307125</v>
      </c>
    </row>
    <row r="386" spans="1:11" ht="12.75" customHeight="1">
      <c r="A386" s="183">
        <v>16</v>
      </c>
      <c r="B386" s="322" t="s">
        <v>152</v>
      </c>
      <c r="C386" s="171">
        <f t="shared" si="35"/>
        <v>1197.6219466666666</v>
      </c>
      <c r="D386" s="150">
        <v>1040.969</v>
      </c>
      <c r="E386" s="153">
        <f t="shared" si="34"/>
        <v>0.8691966633521724</v>
      </c>
      <c r="F386" s="148"/>
      <c r="G386" s="31"/>
      <c r="H386" s="10" t="s">
        <v>14</v>
      </c>
      <c r="I386" s="347">
        <f t="shared" si="36"/>
        <v>8.982164599999999</v>
      </c>
      <c r="K386" s="10">
        <f t="shared" si="37"/>
        <v>17.964329199999998</v>
      </c>
    </row>
    <row r="387" spans="1:11" ht="12.75" customHeight="1">
      <c r="A387" s="183">
        <v>17</v>
      </c>
      <c r="B387" s="322" t="s">
        <v>153</v>
      </c>
      <c r="C387" s="171">
        <f t="shared" si="35"/>
        <v>1766.9418091666666</v>
      </c>
      <c r="D387" s="150">
        <v>1662.17605</v>
      </c>
      <c r="E387" s="153">
        <f t="shared" si="34"/>
        <v>0.9407078611060334</v>
      </c>
      <c r="F387" s="148"/>
      <c r="G387" s="31" t="s">
        <v>14</v>
      </c>
      <c r="I387" s="347">
        <f t="shared" si="36"/>
        <v>13.25206356875</v>
      </c>
      <c r="K387" s="10">
        <f t="shared" si="37"/>
        <v>26.5041271375</v>
      </c>
    </row>
    <row r="388" spans="1:11" ht="12.75" customHeight="1">
      <c r="A388" s="183">
        <v>18</v>
      </c>
      <c r="B388" s="322" t="s">
        <v>154</v>
      </c>
      <c r="C388" s="171">
        <f t="shared" si="35"/>
        <v>1006.3048000000001</v>
      </c>
      <c r="D388" s="150">
        <v>949.9766</v>
      </c>
      <c r="E388" s="153">
        <f t="shared" si="34"/>
        <v>0.9440247129895434</v>
      </c>
      <c r="F388" s="148"/>
      <c r="G388" s="31"/>
      <c r="I388" s="347">
        <f t="shared" si="36"/>
        <v>7.547286000000001</v>
      </c>
      <c r="K388" s="10">
        <f t="shared" si="37"/>
        <v>15.094572000000001</v>
      </c>
    </row>
    <row r="389" spans="1:11" ht="12.75" customHeight="1">
      <c r="A389" s="183">
        <v>19</v>
      </c>
      <c r="B389" s="322" t="s">
        <v>155</v>
      </c>
      <c r="C389" s="171">
        <f t="shared" si="35"/>
        <v>1044.2346</v>
      </c>
      <c r="D389" s="150">
        <v>913.8843999999999</v>
      </c>
      <c r="E389" s="153">
        <f t="shared" si="34"/>
        <v>0.8751715371239374</v>
      </c>
      <c r="F389" s="148"/>
      <c r="G389" s="31" t="s">
        <v>14</v>
      </c>
      <c r="I389" s="347">
        <f t="shared" si="36"/>
        <v>7.8317594999999995</v>
      </c>
      <c r="K389" s="10">
        <f t="shared" si="37"/>
        <v>15.663518999999999</v>
      </c>
    </row>
    <row r="390" spans="1:11" ht="12.75" customHeight="1">
      <c r="A390" s="183">
        <v>20</v>
      </c>
      <c r="B390" s="322" t="s">
        <v>182</v>
      </c>
      <c r="C390" s="171">
        <f t="shared" si="35"/>
        <v>2583.6577449999995</v>
      </c>
      <c r="D390" s="150">
        <v>2509.79425</v>
      </c>
      <c r="E390" s="153">
        <f t="shared" si="34"/>
        <v>0.9714112694907275</v>
      </c>
      <c r="F390" s="148"/>
      <c r="G390" s="31"/>
      <c r="I390" s="347">
        <f t="shared" si="36"/>
        <v>19.377433087499995</v>
      </c>
      <c r="K390" s="10">
        <f t="shared" si="37"/>
        <v>38.75486617499999</v>
      </c>
    </row>
    <row r="391" spans="1:11" ht="12.75" customHeight="1">
      <c r="A391" s="183">
        <v>21</v>
      </c>
      <c r="B391" s="322" t="s">
        <v>157</v>
      </c>
      <c r="C391" s="171">
        <f t="shared" si="35"/>
        <v>1793.4243999999999</v>
      </c>
      <c r="D391" s="150">
        <v>1828.70215</v>
      </c>
      <c r="E391" s="153">
        <f t="shared" si="34"/>
        <v>1.019670608920008</v>
      </c>
      <c r="F391" s="148"/>
      <c r="G391" s="31"/>
      <c r="I391" s="347">
        <f t="shared" si="36"/>
        <v>13.450682999999998</v>
      </c>
      <c r="K391" s="10">
        <f t="shared" si="37"/>
        <v>26.901365999999996</v>
      </c>
    </row>
    <row r="392" spans="1:11" ht="12.75" customHeight="1">
      <c r="A392" s="183">
        <v>22</v>
      </c>
      <c r="B392" s="322" t="s">
        <v>183</v>
      </c>
      <c r="C392" s="171">
        <f t="shared" si="35"/>
        <v>1816.599215</v>
      </c>
      <c r="D392" s="150">
        <v>1757.7719499999998</v>
      </c>
      <c r="E392" s="153">
        <f>D392/C392</f>
        <v>0.9676168168992629</v>
      </c>
      <c r="F392" s="148"/>
      <c r="G392" s="31"/>
      <c r="I392" s="347">
        <f t="shared" si="36"/>
        <v>13.624494112499999</v>
      </c>
      <c r="K392" s="10">
        <f t="shared" si="37"/>
        <v>27.248988224999998</v>
      </c>
    </row>
    <row r="393" spans="1:8" ht="12.75" customHeight="1">
      <c r="A393" s="34"/>
      <c r="B393" s="1" t="s">
        <v>31</v>
      </c>
      <c r="C393" s="172">
        <f>SUM(C371:C392)</f>
        <v>40223.79164866667</v>
      </c>
      <c r="D393" s="151">
        <f>SUM(D371:D392)</f>
        <v>37946.390400000004</v>
      </c>
      <c r="E393" s="144">
        <f t="shared" si="34"/>
        <v>0.9433817361486319</v>
      </c>
      <c r="F393" s="42"/>
      <c r="G393" s="31"/>
      <c r="H393" s="126"/>
    </row>
    <row r="394" spans="1:8" ht="14.25" customHeight="1">
      <c r="A394" s="40"/>
      <c r="B394" s="2"/>
      <c r="C394" s="65"/>
      <c r="D394" s="65"/>
      <c r="E394" s="84"/>
      <c r="F394" s="26"/>
      <c r="G394" s="26"/>
      <c r="H394" s="26"/>
    </row>
    <row r="395" spans="1:8" ht="14.25">
      <c r="A395" s="9" t="s">
        <v>122</v>
      </c>
      <c r="F395" s="85"/>
      <c r="G395" s="85"/>
      <c r="H395" s="86"/>
    </row>
    <row r="396" spans="1:8" ht="6.75" customHeight="1">
      <c r="A396" s="9"/>
      <c r="F396" s="26"/>
      <c r="G396" s="26"/>
      <c r="H396" s="26"/>
    </row>
    <row r="397" spans="1:8" ht="28.5">
      <c r="A397" s="88" t="s">
        <v>43</v>
      </c>
      <c r="B397" s="88" t="s">
        <v>118</v>
      </c>
      <c r="C397" s="88" t="s">
        <v>119</v>
      </c>
      <c r="D397" s="88" t="s">
        <v>54</v>
      </c>
      <c r="F397" s="26"/>
      <c r="G397" s="182"/>
      <c r="H397" s="182"/>
    </row>
    <row r="398" spans="1:4" ht="18.75" customHeight="1">
      <c r="A398" s="53">
        <f>C426</f>
        <v>1025.70232575475</v>
      </c>
      <c r="B398" s="53">
        <f>D426</f>
        <v>950.8796704384999</v>
      </c>
      <c r="C398" s="87">
        <f>E426</f>
        <v>894.553</v>
      </c>
      <c r="D398" s="35">
        <f>C398/B398</f>
        <v>0.9407636190049948</v>
      </c>
    </row>
    <row r="399" ht="7.5" customHeight="1">
      <c r="A399" s="9"/>
    </row>
    <row r="400" ht="14.25">
      <c r="A400" s="9" t="s">
        <v>121</v>
      </c>
    </row>
    <row r="401" ht="6.75" customHeight="1">
      <c r="A401" s="9"/>
    </row>
    <row r="402" spans="1:7" ht="33" customHeight="1">
      <c r="A402" s="88" t="s">
        <v>24</v>
      </c>
      <c r="B402" s="88" t="s">
        <v>35</v>
      </c>
      <c r="C402" s="61" t="s">
        <v>43</v>
      </c>
      <c r="D402" s="88" t="s">
        <v>120</v>
      </c>
      <c r="E402" s="88" t="s">
        <v>127</v>
      </c>
      <c r="F402" s="88" t="s">
        <v>55</v>
      </c>
      <c r="G402" s="88" t="s">
        <v>114</v>
      </c>
    </row>
    <row r="403" spans="1:7" ht="14.25">
      <c r="A403" s="89">
        <v>1</v>
      </c>
      <c r="B403" s="89">
        <v>2</v>
      </c>
      <c r="C403" s="90">
        <v>3</v>
      </c>
      <c r="D403" s="89">
        <v>4</v>
      </c>
      <c r="E403" s="91">
        <v>5</v>
      </c>
      <c r="F403" s="90">
        <v>6</v>
      </c>
      <c r="G403" s="89">
        <v>7</v>
      </c>
    </row>
    <row r="404" spans="1:8" ht="12.75" customHeight="1">
      <c r="A404" s="183">
        <v>1</v>
      </c>
      <c r="B404" s="321" t="s">
        <v>140</v>
      </c>
      <c r="C404" s="221">
        <v>39.1469574</v>
      </c>
      <c r="D404" s="221">
        <v>33.2058252</v>
      </c>
      <c r="E404" s="221">
        <v>28.8692</v>
      </c>
      <c r="F404" s="222">
        <f>D404-E404</f>
        <v>4.3366252</v>
      </c>
      <c r="G404" s="192">
        <f>E404/D404</f>
        <v>0.8694016735352808</v>
      </c>
      <c r="H404" s="185"/>
    </row>
    <row r="405" spans="1:8" ht="12.75" customHeight="1">
      <c r="A405" s="183">
        <v>2</v>
      </c>
      <c r="B405" s="321" t="s">
        <v>141</v>
      </c>
      <c r="C405" s="221">
        <v>56.1806157</v>
      </c>
      <c r="D405" s="221">
        <v>39.642681800000005</v>
      </c>
      <c r="E405" s="221">
        <v>37.931000000000004</v>
      </c>
      <c r="F405" s="222">
        <f aca="true" t="shared" si="38" ref="F405:F417">D405-E405</f>
        <v>1.711681800000001</v>
      </c>
      <c r="G405" s="192">
        <f aca="true" t="shared" si="39" ref="G405:G417">E405/D405</f>
        <v>0.9568222501031703</v>
      </c>
      <c r="H405" s="185"/>
    </row>
    <row r="406" spans="1:8" ht="12.75" customHeight="1">
      <c r="A406" s="183">
        <v>3</v>
      </c>
      <c r="B406" s="321" t="s">
        <v>211</v>
      </c>
      <c r="C406" s="221">
        <v>17.379290400000002</v>
      </c>
      <c r="D406" s="221">
        <v>12.799507799999999</v>
      </c>
      <c r="E406" s="221">
        <v>7.9787</v>
      </c>
      <c r="F406" s="222">
        <f t="shared" si="38"/>
        <v>4.820807799999999</v>
      </c>
      <c r="G406" s="192">
        <f t="shared" si="39"/>
        <v>0.6233599076364483</v>
      </c>
      <c r="H406" s="185"/>
    </row>
    <row r="407" spans="1:8" ht="12.75" customHeight="1">
      <c r="A407" s="183">
        <v>4</v>
      </c>
      <c r="B407" s="322" t="s">
        <v>142</v>
      </c>
      <c r="C407" s="221">
        <v>46.7</v>
      </c>
      <c r="D407" s="221">
        <v>44.3891629325</v>
      </c>
      <c r="E407" s="221">
        <v>47.5238</v>
      </c>
      <c r="F407" s="222">
        <f t="shared" si="38"/>
        <v>-3.1346370675000017</v>
      </c>
      <c r="G407" s="192">
        <f t="shared" si="39"/>
        <v>1.070617170057175</v>
      </c>
      <c r="H407" s="185"/>
    </row>
    <row r="408" spans="1:8" ht="12.75" customHeight="1">
      <c r="A408" s="183">
        <v>5</v>
      </c>
      <c r="B408" s="322" t="s">
        <v>143</v>
      </c>
      <c r="C408" s="221">
        <v>48.2074000975</v>
      </c>
      <c r="D408" s="221">
        <v>49.99027529999999</v>
      </c>
      <c r="E408" s="221">
        <v>49.5076</v>
      </c>
      <c r="F408" s="222">
        <f t="shared" si="38"/>
        <v>0.4826752999999968</v>
      </c>
      <c r="G408" s="192">
        <f t="shared" si="39"/>
        <v>0.9903446160857611</v>
      </c>
      <c r="H408" s="185"/>
    </row>
    <row r="409" spans="1:8" ht="12.75" customHeight="1">
      <c r="A409" s="183">
        <v>6</v>
      </c>
      <c r="B409" s="322" t="s">
        <v>178</v>
      </c>
      <c r="C409" s="221">
        <v>57.51</v>
      </c>
      <c r="D409" s="221">
        <v>58.23724205250001</v>
      </c>
      <c r="E409" s="221">
        <v>56.1659</v>
      </c>
      <c r="F409" s="222">
        <f t="shared" si="38"/>
        <v>2.0713420525000075</v>
      </c>
      <c r="G409" s="192">
        <f t="shared" si="39"/>
        <v>0.9644326898132861</v>
      </c>
      <c r="H409" s="185"/>
    </row>
    <row r="410" spans="1:8" ht="12.75" customHeight="1">
      <c r="A410" s="183">
        <v>7</v>
      </c>
      <c r="B410" s="322" t="s">
        <v>179</v>
      </c>
      <c r="C410" s="221">
        <v>59.22669483349999</v>
      </c>
      <c r="D410" s="221">
        <v>58.3558328335</v>
      </c>
      <c r="E410" s="221">
        <v>57.7774</v>
      </c>
      <c r="F410" s="222">
        <f t="shared" si="38"/>
        <v>0.5784328335000026</v>
      </c>
      <c r="G410" s="192">
        <f t="shared" si="39"/>
        <v>0.9900878317485352</v>
      </c>
      <c r="H410" s="185"/>
    </row>
    <row r="411" spans="1:8" ht="12.75" customHeight="1">
      <c r="A411" s="183">
        <v>8</v>
      </c>
      <c r="B411" s="322" t="s">
        <v>145</v>
      </c>
      <c r="C411" s="221">
        <v>22.746387600000002</v>
      </c>
      <c r="D411" s="221">
        <v>22.631576200000005</v>
      </c>
      <c r="E411" s="221">
        <v>23.2679</v>
      </c>
      <c r="F411" s="222">
        <f t="shared" si="38"/>
        <v>-0.636323799999996</v>
      </c>
      <c r="G411" s="192">
        <f t="shared" si="39"/>
        <v>1.0281166364364844</v>
      </c>
      <c r="H411" s="185"/>
    </row>
    <row r="412" spans="1:8" ht="12.75" customHeight="1">
      <c r="A412" s="183">
        <v>9</v>
      </c>
      <c r="B412" s="322" t="s">
        <v>180</v>
      </c>
      <c r="C412" s="221">
        <v>52.155380945000005</v>
      </c>
      <c r="D412" s="221">
        <v>53.333711144999995</v>
      </c>
      <c r="E412" s="221">
        <v>48.7911</v>
      </c>
      <c r="F412" s="222">
        <f t="shared" si="38"/>
        <v>4.542611144999995</v>
      </c>
      <c r="G412" s="192">
        <f t="shared" si="39"/>
        <v>0.9148266443966395</v>
      </c>
      <c r="H412" s="185"/>
    </row>
    <row r="413" spans="1:8" ht="12.75" customHeight="1">
      <c r="A413" s="183">
        <v>10</v>
      </c>
      <c r="B413" s="322" t="s">
        <v>147</v>
      </c>
      <c r="C413" s="221">
        <v>53.333403871250006</v>
      </c>
      <c r="D413" s="221">
        <v>33.754885505</v>
      </c>
      <c r="E413" s="221">
        <v>29.807899999999997</v>
      </c>
      <c r="F413" s="222">
        <f t="shared" si="38"/>
        <v>3.9469855050000007</v>
      </c>
      <c r="G413" s="192">
        <f t="shared" si="39"/>
        <v>0.8830692077324527</v>
      </c>
      <c r="H413" s="185"/>
    </row>
    <row r="414" spans="1:8" ht="12.75" customHeight="1">
      <c r="A414" s="183">
        <v>11</v>
      </c>
      <c r="B414" s="322" t="s">
        <v>181</v>
      </c>
      <c r="C414" s="221">
        <v>59.94305909999999</v>
      </c>
      <c r="D414" s="221">
        <v>58.57338400000001</v>
      </c>
      <c r="E414" s="221">
        <v>57.9365</v>
      </c>
      <c r="F414" s="222">
        <f t="shared" si="38"/>
        <v>0.6368840000000091</v>
      </c>
      <c r="G414" s="192">
        <f t="shared" si="39"/>
        <v>0.9891267337396793</v>
      </c>
      <c r="H414" s="185"/>
    </row>
    <row r="415" spans="1:8" ht="12.75" customHeight="1">
      <c r="A415" s="183">
        <v>12</v>
      </c>
      <c r="B415" s="322" t="s">
        <v>148</v>
      </c>
      <c r="C415" s="221">
        <v>35.0072041425</v>
      </c>
      <c r="D415" s="221">
        <v>36.2119646875</v>
      </c>
      <c r="E415" s="221">
        <v>35.0786</v>
      </c>
      <c r="F415" s="222">
        <f t="shared" si="38"/>
        <v>1.1333646874999985</v>
      </c>
      <c r="G415" s="192">
        <f t="shared" si="39"/>
        <v>0.9687019277390596</v>
      </c>
      <c r="H415" s="185"/>
    </row>
    <row r="416" spans="1:8" ht="12.75" customHeight="1">
      <c r="A416" s="183">
        <v>13</v>
      </c>
      <c r="B416" s="322" t="s">
        <v>212</v>
      </c>
      <c r="C416" s="221">
        <v>33.5928891</v>
      </c>
      <c r="D416" s="221">
        <v>30.1037774</v>
      </c>
      <c r="E416" s="221">
        <v>27.3398</v>
      </c>
      <c r="F416" s="222">
        <f t="shared" si="38"/>
        <v>2.763977399999998</v>
      </c>
      <c r="G416" s="192">
        <f t="shared" si="39"/>
        <v>0.9081850306267546</v>
      </c>
      <c r="H416" s="185"/>
    </row>
    <row r="417" spans="1:8" ht="12.75" customHeight="1">
      <c r="A417" s="183">
        <v>14</v>
      </c>
      <c r="B417" s="322" t="s">
        <v>150</v>
      </c>
      <c r="C417" s="221">
        <v>100.4952552</v>
      </c>
      <c r="D417" s="221">
        <v>95.3491822</v>
      </c>
      <c r="E417" s="221">
        <v>98.24349999999998</v>
      </c>
      <c r="F417" s="222">
        <f t="shared" si="38"/>
        <v>-2.894317799999982</v>
      </c>
      <c r="G417" s="192">
        <f t="shared" si="39"/>
        <v>1.0303549305114017</v>
      </c>
      <c r="H417" s="185"/>
    </row>
    <row r="418" spans="1:8" s="210" customFormat="1" ht="12.75" customHeight="1">
      <c r="A418" s="183">
        <v>15</v>
      </c>
      <c r="B418" s="322" t="s">
        <v>151</v>
      </c>
      <c r="C418" s="221">
        <v>58.253782211250005</v>
      </c>
      <c r="D418" s="221">
        <v>54.58501940000001</v>
      </c>
      <c r="E418" s="221">
        <v>40.9169</v>
      </c>
      <c r="F418" s="222">
        <f>D418-E418</f>
        <v>13.668119400000009</v>
      </c>
      <c r="G418" s="192">
        <f aca="true" t="shared" si="40" ref="G418:G426">E418/D418</f>
        <v>0.7495994404647952</v>
      </c>
      <c r="H418" s="185"/>
    </row>
    <row r="419" spans="1:8" ht="12.75" customHeight="1">
      <c r="A419" s="183">
        <v>16</v>
      </c>
      <c r="B419" s="322" t="s">
        <v>152</v>
      </c>
      <c r="C419" s="221">
        <v>30.539359639999994</v>
      </c>
      <c r="D419" s="221">
        <v>23.778461139999997</v>
      </c>
      <c r="E419" s="221">
        <v>18.964</v>
      </c>
      <c r="F419" s="222">
        <f>D419-E419</f>
        <v>4.814461139999999</v>
      </c>
      <c r="G419" s="192">
        <f t="shared" si="40"/>
        <v>0.797528481273284</v>
      </c>
      <c r="H419" s="185"/>
    </row>
    <row r="420" spans="1:8" ht="12.75" customHeight="1">
      <c r="A420" s="183">
        <v>17</v>
      </c>
      <c r="B420" s="322" t="s">
        <v>153</v>
      </c>
      <c r="C420" s="221">
        <v>45.05701613375</v>
      </c>
      <c r="D420" s="221">
        <v>43.163433242500005</v>
      </c>
      <c r="E420" s="221">
        <v>37.4133</v>
      </c>
      <c r="F420" s="222">
        <f>D420-E420</f>
        <v>5.750133242500006</v>
      </c>
      <c r="G420" s="192">
        <f t="shared" si="40"/>
        <v>0.8667823013476543</v>
      </c>
      <c r="H420" s="185"/>
    </row>
    <row r="421" spans="1:8" ht="12.75" customHeight="1">
      <c r="A421" s="183">
        <v>18</v>
      </c>
      <c r="B421" s="322" t="s">
        <v>154</v>
      </c>
      <c r="C421" s="221">
        <v>25.6607724</v>
      </c>
      <c r="D421" s="221">
        <v>21.571325400000003</v>
      </c>
      <c r="E421" s="221">
        <v>20.924</v>
      </c>
      <c r="F421" s="222">
        <f aca="true" t="shared" si="41" ref="F421:F426">D421-E421</f>
        <v>0.6473254000000033</v>
      </c>
      <c r="G421" s="192">
        <f t="shared" si="40"/>
        <v>0.9699913942237409</v>
      </c>
      <c r="H421" s="185"/>
    </row>
    <row r="422" spans="1:8" ht="12.75" customHeight="1">
      <c r="A422" s="183">
        <v>19</v>
      </c>
      <c r="B422" s="322" t="s">
        <v>155</v>
      </c>
      <c r="C422" s="221">
        <v>26.6279823</v>
      </c>
      <c r="D422" s="221">
        <v>24.684151200000002</v>
      </c>
      <c r="E422" s="221">
        <v>22.571200000000005</v>
      </c>
      <c r="F422" s="222">
        <f t="shared" si="41"/>
        <v>2.1129511999999977</v>
      </c>
      <c r="G422" s="192">
        <f t="shared" si="40"/>
        <v>0.9144004919237411</v>
      </c>
      <c r="H422" s="185"/>
    </row>
    <row r="423" spans="1:8" ht="12.75" customHeight="1">
      <c r="A423" s="183">
        <v>20</v>
      </c>
      <c r="B423" s="322" t="s">
        <v>182</v>
      </c>
      <c r="C423" s="221">
        <v>65.8832724975</v>
      </c>
      <c r="D423" s="221">
        <v>64.5797504</v>
      </c>
      <c r="E423" s="221">
        <v>61.7102</v>
      </c>
      <c r="F423" s="222">
        <f t="shared" si="41"/>
        <v>2.8695503999999943</v>
      </c>
      <c r="G423" s="192">
        <f t="shared" si="40"/>
        <v>0.9555657867640195</v>
      </c>
      <c r="H423" s="185"/>
    </row>
    <row r="424" spans="1:8" ht="12.75" customHeight="1">
      <c r="A424" s="183">
        <v>21</v>
      </c>
      <c r="B424" s="322" t="s">
        <v>157</v>
      </c>
      <c r="C424" s="221">
        <v>45.7323222</v>
      </c>
      <c r="D424" s="221">
        <v>50.686168800000004</v>
      </c>
      <c r="E424" s="221">
        <v>49.116299999999995</v>
      </c>
      <c r="F424" s="222">
        <f t="shared" si="41"/>
        <v>1.569868800000009</v>
      </c>
      <c r="G424" s="192">
        <f t="shared" si="40"/>
        <v>0.9690276689446686</v>
      </c>
      <c r="H424" s="185"/>
    </row>
    <row r="425" spans="1:8" s="210" customFormat="1" ht="12.75" customHeight="1">
      <c r="A425" s="183">
        <v>22</v>
      </c>
      <c r="B425" s="322" t="s">
        <v>183</v>
      </c>
      <c r="C425" s="221">
        <v>46.323279982500004</v>
      </c>
      <c r="D425" s="221">
        <v>41.2523518</v>
      </c>
      <c r="E425" s="221">
        <v>36.718199999999996</v>
      </c>
      <c r="F425" s="222">
        <f t="shared" si="41"/>
        <v>4.534151800000004</v>
      </c>
      <c r="G425" s="192">
        <f t="shared" si="40"/>
        <v>0.8900874349665562</v>
      </c>
      <c r="H425" s="185"/>
    </row>
    <row r="426" spans="1:7" ht="12.75" customHeight="1">
      <c r="A426" s="34"/>
      <c r="B426" s="1" t="s">
        <v>31</v>
      </c>
      <c r="C426" s="158">
        <f>SUM(C404:C425)</f>
        <v>1025.70232575475</v>
      </c>
      <c r="D426" s="158">
        <f>SUM(D404:D425)</f>
        <v>950.8796704384999</v>
      </c>
      <c r="E426" s="158">
        <f>SUM(E404:E425)</f>
        <v>894.553</v>
      </c>
      <c r="F426" s="159">
        <f t="shared" si="41"/>
        <v>56.326670438499946</v>
      </c>
      <c r="G426" s="39">
        <f t="shared" si="40"/>
        <v>0.9407636190049948</v>
      </c>
    </row>
    <row r="427" spans="1:7" ht="12.75" customHeight="1">
      <c r="A427" s="40"/>
      <c r="B427" s="2"/>
      <c r="C427" s="161"/>
      <c r="D427" s="161"/>
      <c r="E427" s="161"/>
      <c r="F427" s="162"/>
      <c r="G427" s="38"/>
    </row>
    <row r="428" spans="1:8" ht="14.25">
      <c r="A428" s="9" t="s">
        <v>56</v>
      </c>
      <c r="F428" s="160"/>
      <c r="H428" s="10" t="s">
        <v>14</v>
      </c>
    </row>
    <row r="429" spans="1:6" ht="14.25">
      <c r="A429" s="9"/>
      <c r="F429" s="160"/>
    </row>
    <row r="430" spans="1:6" ht="14.25">
      <c r="A430" s="92" t="s">
        <v>57</v>
      </c>
      <c r="B430" s="56"/>
      <c r="C430" s="56"/>
      <c r="D430" s="56"/>
      <c r="E430" s="57"/>
      <c r="F430" s="56"/>
    </row>
    <row r="431" spans="1:6" ht="9" customHeight="1">
      <c r="A431" s="56"/>
      <c r="B431" s="56"/>
      <c r="C431" s="56"/>
      <c r="D431" s="56"/>
      <c r="E431" s="57"/>
      <c r="F431" s="56"/>
    </row>
    <row r="432" spans="1:7" ht="11.25" customHeight="1">
      <c r="A432" s="200" t="s">
        <v>241</v>
      </c>
      <c r="B432" s="185"/>
      <c r="C432" s="201"/>
      <c r="D432" s="185"/>
      <c r="E432" s="185"/>
      <c r="F432" s="48"/>
      <c r="G432" s="48"/>
    </row>
    <row r="433" spans="1:7" ht="6.75" customHeight="1">
      <c r="A433" s="200"/>
      <c r="B433" s="185"/>
      <c r="C433" s="201"/>
      <c r="D433" s="185"/>
      <c r="E433" s="185"/>
      <c r="F433" s="48"/>
      <c r="G433" s="48"/>
    </row>
    <row r="434" spans="1:5" ht="14.25">
      <c r="A434" s="185"/>
      <c r="B434" s="185"/>
      <c r="C434" s="185"/>
      <c r="D434" s="185"/>
      <c r="E434" s="202" t="s">
        <v>123</v>
      </c>
    </row>
    <row r="435" spans="1:7" ht="45" customHeight="1">
      <c r="A435" s="203" t="s">
        <v>41</v>
      </c>
      <c r="B435" s="203" t="s">
        <v>42</v>
      </c>
      <c r="C435" s="204" t="s">
        <v>242</v>
      </c>
      <c r="D435" s="204" t="s">
        <v>243</v>
      </c>
      <c r="E435" s="204" t="s">
        <v>244</v>
      </c>
      <c r="F435" s="63"/>
      <c r="G435" s="64"/>
    </row>
    <row r="436" spans="1:7" ht="14.25" customHeight="1">
      <c r="A436" s="203">
        <v>1</v>
      </c>
      <c r="B436" s="203">
        <v>2</v>
      </c>
      <c r="C436" s="204">
        <v>3</v>
      </c>
      <c r="D436" s="204">
        <v>4</v>
      </c>
      <c r="E436" s="204">
        <v>5</v>
      </c>
      <c r="F436" s="63"/>
      <c r="G436" s="64"/>
    </row>
    <row r="437" spans="1:7" ht="12.75" customHeight="1">
      <c r="A437" s="183">
        <v>1</v>
      </c>
      <c r="B437" s="321" t="s">
        <v>140</v>
      </c>
      <c r="C437" s="150">
        <v>687.2206808</v>
      </c>
      <c r="D437" s="150">
        <v>180</v>
      </c>
      <c r="E437" s="205">
        <f aca="true" t="shared" si="42" ref="E437:E459">D437/C437</f>
        <v>0.26192459719119676</v>
      </c>
      <c r="F437" s="148"/>
      <c r="G437" s="31"/>
    </row>
    <row r="438" spans="1:7" ht="12.75" customHeight="1">
      <c r="A438" s="183">
        <v>2</v>
      </c>
      <c r="B438" s="321" t="s">
        <v>141</v>
      </c>
      <c r="C438" s="150">
        <v>986.138322</v>
      </c>
      <c r="D438" s="150">
        <v>180</v>
      </c>
      <c r="E438" s="205">
        <f t="shared" si="42"/>
        <v>0.18253017450426187</v>
      </c>
      <c r="F438" s="148"/>
      <c r="G438" s="31"/>
    </row>
    <row r="439" spans="1:7" ht="12.75" customHeight="1">
      <c r="A439" s="183">
        <v>3</v>
      </c>
      <c r="B439" s="321" t="s">
        <v>211</v>
      </c>
      <c r="C439" s="150">
        <v>305.0979416</v>
      </c>
      <c r="D439" s="150">
        <v>0</v>
      </c>
      <c r="E439" s="205">
        <f t="shared" si="42"/>
        <v>0</v>
      </c>
      <c r="F439" s="148"/>
      <c r="G439" s="31"/>
    </row>
    <row r="440" spans="1:8" ht="12.75" customHeight="1">
      <c r="A440" s="183">
        <v>4</v>
      </c>
      <c r="B440" s="322" t="s">
        <v>142</v>
      </c>
      <c r="C440" s="163">
        <v>811.8114841866668</v>
      </c>
      <c r="D440" s="163">
        <v>190</v>
      </c>
      <c r="E440" s="205">
        <f t="shared" si="42"/>
        <v>0.2340444840963985</v>
      </c>
      <c r="F440" s="148"/>
      <c r="G440" s="31"/>
      <c r="H440" s="10" t="s">
        <v>14</v>
      </c>
    </row>
    <row r="441" spans="1:7" ht="12.75" customHeight="1">
      <c r="A441" s="183">
        <v>5</v>
      </c>
      <c r="B441" s="322" t="s">
        <v>143</v>
      </c>
      <c r="C441" s="163">
        <v>846.3272977966667</v>
      </c>
      <c r="D441" s="163">
        <v>180.28</v>
      </c>
      <c r="E441" s="205">
        <f t="shared" si="42"/>
        <v>0.21301451633350593</v>
      </c>
      <c r="F441" s="148"/>
      <c r="G441" s="31" t="s">
        <v>14</v>
      </c>
    </row>
    <row r="442" spans="1:7" ht="12.75" customHeight="1">
      <c r="A442" s="183">
        <v>6</v>
      </c>
      <c r="B442" s="322" t="s">
        <v>178</v>
      </c>
      <c r="C442" s="163">
        <v>1017.7290696083334</v>
      </c>
      <c r="D442" s="163">
        <v>200</v>
      </c>
      <c r="E442" s="205">
        <f t="shared" si="42"/>
        <v>0.19651595495544677</v>
      </c>
      <c r="F442" s="148"/>
      <c r="G442" s="31"/>
    </row>
    <row r="443" spans="1:7" ht="12.75" customHeight="1">
      <c r="A443" s="183">
        <v>7</v>
      </c>
      <c r="B443" s="322" t="s">
        <v>179</v>
      </c>
      <c r="C443" s="163">
        <v>1039.7231206826666</v>
      </c>
      <c r="D443" s="163">
        <v>162</v>
      </c>
      <c r="E443" s="205">
        <f t="shared" si="42"/>
        <v>0.1558107122727378</v>
      </c>
      <c r="F443" s="148"/>
      <c r="G443" s="31"/>
    </row>
    <row r="444" spans="1:7" ht="12.75" customHeight="1">
      <c r="A444" s="183">
        <v>8</v>
      </c>
      <c r="B444" s="322" t="s">
        <v>145</v>
      </c>
      <c r="C444" s="163">
        <v>399.28955440000004</v>
      </c>
      <c r="D444" s="163">
        <v>91</v>
      </c>
      <c r="E444" s="205">
        <f t="shared" si="42"/>
        <v>0.22790478487909072</v>
      </c>
      <c r="F444" s="148"/>
      <c r="G444" s="31"/>
    </row>
    <row r="445" spans="1:7" ht="12.75" customHeight="1">
      <c r="A445" s="183">
        <v>9</v>
      </c>
      <c r="B445" s="322" t="s">
        <v>180</v>
      </c>
      <c r="C445" s="163">
        <v>915.5931509866668</v>
      </c>
      <c r="D445" s="163">
        <v>200</v>
      </c>
      <c r="E445" s="205">
        <f t="shared" si="42"/>
        <v>0.21843763224361698</v>
      </c>
      <c r="F445" s="148"/>
      <c r="G445" s="31"/>
    </row>
    <row r="446" spans="1:7" ht="12.75" customHeight="1">
      <c r="A446" s="183">
        <v>10</v>
      </c>
      <c r="B446" s="322" t="s">
        <v>147</v>
      </c>
      <c r="C446" s="163">
        <v>936.0805407350001</v>
      </c>
      <c r="D446" s="163">
        <v>190</v>
      </c>
      <c r="E446" s="205">
        <f t="shared" si="42"/>
        <v>0.20297398752762674</v>
      </c>
      <c r="F446" s="148"/>
      <c r="G446" s="31"/>
    </row>
    <row r="447" spans="1:7" ht="12.75" customHeight="1">
      <c r="A447" s="183">
        <v>11</v>
      </c>
      <c r="B447" s="322" t="s">
        <v>181</v>
      </c>
      <c r="C447" s="163">
        <v>1052.3182468</v>
      </c>
      <c r="D447" s="163">
        <v>180</v>
      </c>
      <c r="E447" s="205">
        <f t="shared" si="42"/>
        <v>0.1710509159632677</v>
      </c>
      <c r="F447" s="148"/>
      <c r="G447" s="31"/>
    </row>
    <row r="448" spans="1:7" ht="12.75" customHeight="1">
      <c r="A448" s="183">
        <v>12</v>
      </c>
      <c r="B448" s="322" t="s">
        <v>148</v>
      </c>
      <c r="C448" s="163">
        <v>614.5336220733333</v>
      </c>
      <c r="D448" s="163">
        <v>160</v>
      </c>
      <c r="E448" s="205">
        <f t="shared" si="42"/>
        <v>0.26036004256396394</v>
      </c>
      <c r="F448" s="148"/>
      <c r="G448" s="31"/>
    </row>
    <row r="449" spans="1:7" ht="12.75" customHeight="1">
      <c r="A449" s="183">
        <v>13</v>
      </c>
      <c r="B449" s="322" t="s">
        <v>212</v>
      </c>
      <c r="C449" s="163">
        <v>589.7503180000001</v>
      </c>
      <c r="D449" s="163">
        <v>144.18</v>
      </c>
      <c r="E449" s="205">
        <f t="shared" si="42"/>
        <v>0.2444763412573522</v>
      </c>
      <c r="F449" s="148"/>
      <c r="G449" s="31"/>
    </row>
    <row r="450" spans="1:7" ht="12.75" customHeight="1">
      <c r="A450" s="183">
        <v>14</v>
      </c>
      <c r="B450" s="322" t="s">
        <v>150</v>
      </c>
      <c r="C450" s="163">
        <v>1764.3971351999999</v>
      </c>
      <c r="D450" s="163">
        <v>321</v>
      </c>
      <c r="E450" s="205">
        <f t="shared" si="42"/>
        <v>0.18193183019627476</v>
      </c>
      <c r="F450" s="148"/>
      <c r="G450" s="31"/>
    </row>
    <row r="451" spans="1:7" ht="12.75" customHeight="1">
      <c r="A451" s="183">
        <v>15</v>
      </c>
      <c r="B451" s="322" t="s">
        <v>151</v>
      </c>
      <c r="C451" s="163">
        <v>1022.7720884483333</v>
      </c>
      <c r="D451" s="163">
        <v>90</v>
      </c>
      <c r="E451" s="205">
        <f t="shared" si="42"/>
        <v>0.08799614402514708</v>
      </c>
      <c r="F451" s="148"/>
      <c r="G451" s="31"/>
    </row>
    <row r="452" spans="1:7" ht="12.75" customHeight="1">
      <c r="A452" s="183">
        <v>16</v>
      </c>
      <c r="B452" s="322" t="s">
        <v>152</v>
      </c>
      <c r="C452" s="163">
        <v>536.1431341066666</v>
      </c>
      <c r="D452" s="163">
        <v>115</v>
      </c>
      <c r="E452" s="205">
        <f t="shared" si="42"/>
        <v>0.21449495980511904</v>
      </c>
      <c r="F452" s="148"/>
      <c r="G452" s="31"/>
    </row>
    <row r="453" spans="1:7" ht="12.75" customHeight="1">
      <c r="A453" s="183">
        <v>17</v>
      </c>
      <c r="B453" s="322" t="s">
        <v>153</v>
      </c>
      <c r="C453" s="163">
        <v>791.0239335683332</v>
      </c>
      <c r="D453" s="163">
        <v>140</v>
      </c>
      <c r="E453" s="153">
        <f t="shared" si="42"/>
        <v>0.17698579532032074</v>
      </c>
      <c r="F453" s="148"/>
      <c r="G453" s="31"/>
    </row>
    <row r="454" spans="1:7" ht="12.75" customHeight="1">
      <c r="A454" s="183">
        <v>18</v>
      </c>
      <c r="B454" s="322" t="s">
        <v>154</v>
      </c>
      <c r="C454" s="163">
        <v>450.4685544</v>
      </c>
      <c r="D454" s="163">
        <v>0</v>
      </c>
      <c r="E454" s="153">
        <f t="shared" si="42"/>
        <v>0</v>
      </c>
      <c r="F454" s="148"/>
      <c r="G454" s="31"/>
    </row>
    <row r="455" spans="1:7" ht="12.75" customHeight="1">
      <c r="A455" s="183">
        <v>19</v>
      </c>
      <c r="B455" s="322" t="s">
        <v>155</v>
      </c>
      <c r="C455" s="163">
        <v>467.44946600000003</v>
      </c>
      <c r="D455" s="163">
        <v>175</v>
      </c>
      <c r="E455" s="153">
        <f t="shared" si="42"/>
        <v>0.37437201821511973</v>
      </c>
      <c r="F455" s="148"/>
      <c r="G455" s="31"/>
    </row>
    <row r="456" spans="1:7" ht="12.75" customHeight="1">
      <c r="A456" s="183">
        <v>20</v>
      </c>
      <c r="B456" s="322" t="s">
        <v>182</v>
      </c>
      <c r="C456" s="163">
        <v>1156.63840513</v>
      </c>
      <c r="D456" s="163">
        <v>200</v>
      </c>
      <c r="E456" s="153">
        <f t="shared" si="42"/>
        <v>0.172914887758306</v>
      </c>
      <c r="F456" s="148"/>
      <c r="G456" s="31"/>
    </row>
    <row r="457" spans="1:7" ht="12.75" customHeight="1">
      <c r="A457" s="183">
        <v>21</v>
      </c>
      <c r="B457" s="322" t="s">
        <v>157</v>
      </c>
      <c r="C457" s="163">
        <v>802.88322</v>
      </c>
      <c r="D457" s="163">
        <v>110</v>
      </c>
      <c r="E457" s="153">
        <f t="shared" si="42"/>
        <v>0.13700622613585073</v>
      </c>
      <c r="F457" s="148"/>
      <c r="G457" s="31"/>
    </row>
    <row r="458" spans="1:7" ht="12.75" customHeight="1">
      <c r="A458" s="183">
        <v>22</v>
      </c>
      <c r="B458" s="322" t="s">
        <v>183</v>
      </c>
      <c r="C458" s="163">
        <v>813.2365045766667</v>
      </c>
      <c r="D458" s="163">
        <v>200</v>
      </c>
      <c r="E458" s="153">
        <f t="shared" si="42"/>
        <v>0.2459309178504115</v>
      </c>
      <c r="F458" s="148"/>
      <c r="G458" s="31"/>
    </row>
    <row r="459" spans="1:7" ht="12.75" customHeight="1">
      <c r="A459" s="34"/>
      <c r="B459" s="1" t="s">
        <v>31</v>
      </c>
      <c r="C459" s="164">
        <f>SUM(C437:C458)</f>
        <v>18006.625791099334</v>
      </c>
      <c r="D459" s="164">
        <f>SUM(D437:D458)</f>
        <v>3408.46</v>
      </c>
      <c r="E459" s="152">
        <f t="shared" si="42"/>
        <v>0.18928921162369022</v>
      </c>
      <c r="F459" s="42"/>
      <c r="G459" s="31"/>
    </row>
    <row r="460" spans="1:7" ht="14.25">
      <c r="A460" s="93"/>
      <c r="B460" s="73"/>
      <c r="C460" s="94"/>
      <c r="D460" s="94"/>
      <c r="E460" s="95"/>
      <c r="F460" s="76"/>
      <c r="G460" s="96"/>
    </row>
    <row r="461" spans="1:7" ht="14.25">
      <c r="A461" s="9" t="s">
        <v>245</v>
      </c>
      <c r="B461" s="48"/>
      <c r="C461" s="58"/>
      <c r="D461" s="48"/>
      <c r="E461" s="48"/>
      <c r="F461" s="48"/>
      <c r="G461" s="96"/>
    </row>
    <row r="462" spans="1:5" ht="14.25">
      <c r="A462" s="48"/>
      <c r="B462" s="48"/>
      <c r="C462" s="48"/>
      <c r="D462" s="48"/>
      <c r="E462" s="59" t="s">
        <v>123</v>
      </c>
    </row>
    <row r="463" spans="1:7" ht="51" customHeight="1">
      <c r="A463" s="60" t="s">
        <v>41</v>
      </c>
      <c r="B463" s="60" t="s">
        <v>42</v>
      </c>
      <c r="C463" s="61" t="s">
        <v>246</v>
      </c>
      <c r="D463" s="61" t="s">
        <v>247</v>
      </c>
      <c r="E463" s="61" t="s">
        <v>235</v>
      </c>
      <c r="F463" s="63"/>
      <c r="G463" s="64"/>
    </row>
    <row r="464" spans="1:7" ht="18" customHeight="1">
      <c r="A464" s="60">
        <v>1</v>
      </c>
      <c r="B464" s="60">
        <v>2</v>
      </c>
      <c r="C464" s="61">
        <v>3</v>
      </c>
      <c r="D464" s="61">
        <v>4</v>
      </c>
      <c r="E464" s="61">
        <v>5</v>
      </c>
      <c r="F464" s="63"/>
      <c r="G464" s="64"/>
    </row>
    <row r="465" spans="1:7" ht="12.75" customHeight="1">
      <c r="A465" s="183">
        <v>1</v>
      </c>
      <c r="B465" s="321" t="s">
        <v>140</v>
      </c>
      <c r="C465" s="150">
        <f aca="true" t="shared" si="43" ref="C465:C471">C437</f>
        <v>687.2206808</v>
      </c>
      <c r="D465" s="163">
        <f>F497-D530</f>
        <v>53.29352539999991</v>
      </c>
      <c r="E465" s="153">
        <f aca="true" t="shared" si="44" ref="E465:E487">D465/C465</f>
        <v>0.07754936207385439</v>
      </c>
      <c r="F465" s="148"/>
      <c r="G465" s="31"/>
    </row>
    <row r="466" spans="1:7" ht="12.75" customHeight="1">
      <c r="A466" s="183">
        <v>2</v>
      </c>
      <c r="B466" s="321" t="s">
        <v>141</v>
      </c>
      <c r="C466" s="150">
        <f t="shared" si="43"/>
        <v>986.138322</v>
      </c>
      <c r="D466" s="163">
        <f aca="true" t="shared" si="45" ref="D466:D486">F498-D531</f>
        <v>330.4217204</v>
      </c>
      <c r="E466" s="153">
        <f t="shared" si="44"/>
        <v>0.33506630158116907</v>
      </c>
      <c r="F466" s="148"/>
      <c r="G466" s="31"/>
    </row>
    <row r="467" spans="1:7" ht="12.75" customHeight="1">
      <c r="A467" s="183">
        <v>3</v>
      </c>
      <c r="B467" s="321" t="s">
        <v>211</v>
      </c>
      <c r="C467" s="150">
        <f t="shared" si="43"/>
        <v>305.0979416</v>
      </c>
      <c r="D467" s="163">
        <f t="shared" si="45"/>
        <v>92.18352009999998</v>
      </c>
      <c r="E467" s="153">
        <f t="shared" si="44"/>
        <v>0.3021440250188826</v>
      </c>
      <c r="F467" s="148"/>
      <c r="G467" s="31"/>
    </row>
    <row r="468" spans="1:8" ht="12.75" customHeight="1">
      <c r="A468" s="183">
        <v>4</v>
      </c>
      <c r="B468" s="322" t="s">
        <v>142</v>
      </c>
      <c r="C468" s="150">
        <f t="shared" si="43"/>
        <v>811.8114841866668</v>
      </c>
      <c r="D468" s="163">
        <f t="shared" si="45"/>
        <v>-16.211877213333196</v>
      </c>
      <c r="E468" s="153">
        <f t="shared" si="44"/>
        <v>-0.019970002308572245</v>
      </c>
      <c r="F468" s="148"/>
      <c r="G468" s="31"/>
      <c r="H468" s="10" t="s">
        <v>14</v>
      </c>
    </row>
    <row r="469" spans="1:7" ht="12.75" customHeight="1">
      <c r="A469" s="183">
        <v>5</v>
      </c>
      <c r="B469" s="322" t="s">
        <v>143</v>
      </c>
      <c r="C469" s="150">
        <f t="shared" si="43"/>
        <v>846.3272977966667</v>
      </c>
      <c r="D469" s="163">
        <f t="shared" si="45"/>
        <v>31.361484396666697</v>
      </c>
      <c r="E469" s="153">
        <f t="shared" si="44"/>
        <v>0.03705597642698441</v>
      </c>
      <c r="F469" s="148"/>
      <c r="G469" s="31"/>
    </row>
    <row r="470" spans="1:7" ht="12.75" customHeight="1">
      <c r="A470" s="183">
        <v>6</v>
      </c>
      <c r="B470" s="322" t="s">
        <v>178</v>
      </c>
      <c r="C470" s="150">
        <f t="shared" si="43"/>
        <v>1017.7290696083334</v>
      </c>
      <c r="D470" s="163">
        <f t="shared" si="45"/>
        <v>50.66791620833328</v>
      </c>
      <c r="E470" s="153">
        <f t="shared" si="44"/>
        <v>0.049785269696415876</v>
      </c>
      <c r="F470" s="148"/>
      <c r="G470" s="31"/>
    </row>
    <row r="471" spans="1:7" ht="12.75" customHeight="1">
      <c r="A471" s="183">
        <v>7</v>
      </c>
      <c r="B471" s="322" t="s">
        <v>179</v>
      </c>
      <c r="C471" s="150">
        <f t="shared" si="43"/>
        <v>1039.7231206826666</v>
      </c>
      <c r="D471" s="163">
        <f t="shared" si="45"/>
        <v>-38.66578141733328</v>
      </c>
      <c r="E471" s="153">
        <f t="shared" si="44"/>
        <v>-0.03718853668652276</v>
      </c>
      <c r="F471" s="148"/>
      <c r="G471" s="31"/>
    </row>
    <row r="472" spans="1:7" ht="12.75" customHeight="1">
      <c r="A472" s="183">
        <v>8</v>
      </c>
      <c r="B472" s="322" t="s">
        <v>145</v>
      </c>
      <c r="C472" s="150">
        <f aca="true" t="shared" si="46" ref="C472:C486">C444</f>
        <v>399.28955440000004</v>
      </c>
      <c r="D472" s="163">
        <f t="shared" si="45"/>
        <v>160.55162500000006</v>
      </c>
      <c r="E472" s="153">
        <f t="shared" si="44"/>
        <v>0.4020932259078402</v>
      </c>
      <c r="F472" s="148"/>
      <c r="G472" s="31"/>
    </row>
    <row r="473" spans="1:7" ht="12.75" customHeight="1">
      <c r="A473" s="183">
        <v>9</v>
      </c>
      <c r="B473" s="322" t="s">
        <v>180</v>
      </c>
      <c r="C473" s="150">
        <f t="shared" si="46"/>
        <v>915.5931509866668</v>
      </c>
      <c r="D473" s="163">
        <f t="shared" si="45"/>
        <v>12.840225586666747</v>
      </c>
      <c r="E473" s="153">
        <f t="shared" si="44"/>
        <v>0.01402394237312696</v>
      </c>
      <c r="F473" s="148"/>
      <c r="G473" s="31"/>
    </row>
    <row r="474" spans="1:7" ht="12.75" customHeight="1">
      <c r="A474" s="183">
        <v>10</v>
      </c>
      <c r="B474" s="322" t="s">
        <v>147</v>
      </c>
      <c r="C474" s="150">
        <f t="shared" si="46"/>
        <v>936.0805407350001</v>
      </c>
      <c r="D474" s="163">
        <f t="shared" si="45"/>
        <v>-101.73307126500004</v>
      </c>
      <c r="E474" s="153">
        <f t="shared" si="44"/>
        <v>-0.10867982704257514</v>
      </c>
      <c r="F474" s="148"/>
      <c r="G474" s="31"/>
    </row>
    <row r="475" spans="1:7" ht="12.75" customHeight="1">
      <c r="A475" s="183">
        <v>11</v>
      </c>
      <c r="B475" s="322" t="s">
        <v>181</v>
      </c>
      <c r="C475" s="150">
        <f t="shared" si="46"/>
        <v>1052.3182468</v>
      </c>
      <c r="D475" s="163">
        <f t="shared" si="45"/>
        <v>24.504625300000043</v>
      </c>
      <c r="E475" s="153">
        <f t="shared" si="44"/>
        <v>0.02328632557167595</v>
      </c>
      <c r="F475" s="148"/>
      <c r="G475" s="31"/>
    </row>
    <row r="476" spans="1:7" ht="12.75" customHeight="1">
      <c r="A476" s="183">
        <v>12</v>
      </c>
      <c r="B476" s="322" t="s">
        <v>148</v>
      </c>
      <c r="C476" s="150">
        <f t="shared" si="46"/>
        <v>614.5336220733333</v>
      </c>
      <c r="D476" s="163">
        <f t="shared" si="45"/>
        <v>-32.333481526666674</v>
      </c>
      <c r="E476" s="153">
        <f t="shared" si="44"/>
        <v>-0.05261466641577549</v>
      </c>
      <c r="F476" s="148"/>
      <c r="G476" s="31"/>
    </row>
    <row r="477" spans="1:7" ht="12.75" customHeight="1">
      <c r="A477" s="183">
        <v>13</v>
      </c>
      <c r="B477" s="322" t="s">
        <v>212</v>
      </c>
      <c r="C477" s="150">
        <f t="shared" si="46"/>
        <v>589.7503180000001</v>
      </c>
      <c r="D477" s="163">
        <f t="shared" si="45"/>
        <v>150.70735380000008</v>
      </c>
      <c r="E477" s="153">
        <f t="shared" si="44"/>
        <v>0.25554433664586856</v>
      </c>
      <c r="F477" s="148"/>
      <c r="G477" s="31"/>
    </row>
    <row r="478" spans="1:7" ht="12.75" customHeight="1">
      <c r="A478" s="183">
        <v>14</v>
      </c>
      <c r="B478" s="322" t="s">
        <v>150</v>
      </c>
      <c r="C478" s="150">
        <f t="shared" si="46"/>
        <v>1764.3971351999999</v>
      </c>
      <c r="D478" s="163">
        <f t="shared" si="45"/>
        <v>-32.03575999999998</v>
      </c>
      <c r="E478" s="153">
        <f t="shared" si="44"/>
        <v>-0.018156773982955163</v>
      </c>
      <c r="F478" s="148"/>
      <c r="G478" s="31"/>
    </row>
    <row r="479" spans="1:7" ht="12.75" customHeight="1">
      <c r="A479" s="183">
        <v>15</v>
      </c>
      <c r="B479" s="322" t="s">
        <v>151</v>
      </c>
      <c r="C479" s="150">
        <f t="shared" si="46"/>
        <v>1022.7720884483333</v>
      </c>
      <c r="D479" s="163">
        <f t="shared" si="45"/>
        <v>115.49796454833324</v>
      </c>
      <c r="E479" s="153">
        <f t="shared" si="44"/>
        <v>0.1129263947000718</v>
      </c>
      <c r="F479" s="148"/>
      <c r="G479" s="31"/>
    </row>
    <row r="480" spans="1:7" ht="12.75" customHeight="1">
      <c r="A480" s="183">
        <v>16</v>
      </c>
      <c r="B480" s="322" t="s">
        <v>152</v>
      </c>
      <c r="C480" s="150">
        <f t="shared" si="46"/>
        <v>536.1431341066666</v>
      </c>
      <c r="D480" s="163">
        <f t="shared" si="45"/>
        <v>70.10479210666665</v>
      </c>
      <c r="E480" s="153">
        <f t="shared" si="44"/>
        <v>0.13075760491361468</v>
      </c>
      <c r="F480" s="148"/>
      <c r="G480" s="31"/>
    </row>
    <row r="481" spans="1:7" ht="12.75" customHeight="1">
      <c r="A481" s="183">
        <v>17</v>
      </c>
      <c r="B481" s="322" t="s">
        <v>153</v>
      </c>
      <c r="C481" s="150">
        <f t="shared" si="46"/>
        <v>791.0239335683332</v>
      </c>
      <c r="D481" s="163">
        <f t="shared" si="45"/>
        <v>46.86497166833317</v>
      </c>
      <c r="E481" s="153">
        <f t="shared" si="44"/>
        <v>0.059245959167030314</v>
      </c>
      <c r="F481" s="148"/>
      <c r="G481" s="31" t="s">
        <v>14</v>
      </c>
    </row>
    <row r="482" spans="1:7" ht="12.75" customHeight="1">
      <c r="A482" s="183">
        <v>18</v>
      </c>
      <c r="B482" s="322" t="s">
        <v>154</v>
      </c>
      <c r="C482" s="150">
        <f t="shared" si="46"/>
        <v>450.4685544</v>
      </c>
      <c r="D482" s="163">
        <f t="shared" si="45"/>
        <v>25.187982999999974</v>
      </c>
      <c r="E482" s="153">
        <f t="shared" si="44"/>
        <v>0.055915074990193304</v>
      </c>
      <c r="F482" s="148"/>
      <c r="G482" s="31" t="s">
        <v>14</v>
      </c>
    </row>
    <row r="483" spans="1:7" ht="12.75" customHeight="1">
      <c r="A483" s="183">
        <v>19</v>
      </c>
      <c r="B483" s="322" t="s">
        <v>155</v>
      </c>
      <c r="C483" s="150">
        <f t="shared" si="46"/>
        <v>467.44946600000003</v>
      </c>
      <c r="D483" s="163">
        <f t="shared" si="45"/>
        <v>58.347244800000055</v>
      </c>
      <c r="E483" s="153">
        <f t="shared" si="44"/>
        <v>0.12482043310324382</v>
      </c>
      <c r="F483" s="148"/>
      <c r="G483" s="31"/>
    </row>
    <row r="484" spans="1:7" ht="12.75" customHeight="1">
      <c r="A484" s="183">
        <v>20</v>
      </c>
      <c r="B484" s="322" t="s">
        <v>182</v>
      </c>
      <c r="C484" s="150">
        <f t="shared" si="46"/>
        <v>1156.63840513</v>
      </c>
      <c r="D484" s="163">
        <f t="shared" si="45"/>
        <v>33.08987002999993</v>
      </c>
      <c r="E484" s="153">
        <f t="shared" si="44"/>
        <v>0.028608655810871856</v>
      </c>
      <c r="F484" s="148"/>
      <c r="G484" s="31"/>
    </row>
    <row r="485" spans="1:7" ht="12.75" customHeight="1">
      <c r="A485" s="183">
        <v>21</v>
      </c>
      <c r="B485" s="322" t="s">
        <v>157</v>
      </c>
      <c r="C485" s="150">
        <f t="shared" si="46"/>
        <v>802.88322</v>
      </c>
      <c r="D485" s="163">
        <f t="shared" si="45"/>
        <v>-15.77266069999996</v>
      </c>
      <c r="E485" s="153">
        <f t="shared" si="44"/>
        <v>-0.019645024714802183</v>
      </c>
      <c r="F485" s="148"/>
      <c r="G485" s="31"/>
    </row>
    <row r="486" spans="1:7" ht="12.75" customHeight="1">
      <c r="A486" s="183">
        <v>22</v>
      </c>
      <c r="B486" s="322" t="s">
        <v>183</v>
      </c>
      <c r="C486" s="150">
        <f t="shared" si="46"/>
        <v>813.2365045766667</v>
      </c>
      <c r="D486" s="163">
        <f t="shared" si="45"/>
        <v>26.310296876666598</v>
      </c>
      <c r="E486" s="153">
        <f t="shared" si="44"/>
        <v>0.032352577298977156</v>
      </c>
      <c r="F486" s="148"/>
      <c r="G486" s="31"/>
    </row>
    <row r="487" spans="1:7" ht="12.75" customHeight="1">
      <c r="A487" s="34"/>
      <c r="B487" s="1" t="s">
        <v>31</v>
      </c>
      <c r="C487" s="164">
        <f>SUM(C465:C486)</f>
        <v>18006.625791099334</v>
      </c>
      <c r="D487" s="164">
        <f>SUM(D465:D486)</f>
        <v>1045.1824870993332</v>
      </c>
      <c r="E487" s="152">
        <f t="shared" si="44"/>
        <v>0.0580443276394385</v>
      </c>
      <c r="F487" s="42"/>
      <c r="G487" s="31"/>
    </row>
    <row r="488" spans="1:7" ht="24.75" customHeight="1">
      <c r="A488" s="47" t="s">
        <v>58</v>
      </c>
      <c r="B488" s="48"/>
      <c r="C488" s="48"/>
      <c r="D488" s="48"/>
      <c r="E488" s="48"/>
      <c r="F488" s="48"/>
      <c r="G488" s="48"/>
    </row>
    <row r="489" ht="21" customHeight="1"/>
    <row r="490" spans="1:5" ht="41.25" customHeight="1">
      <c r="A490" s="88" t="s">
        <v>43</v>
      </c>
      <c r="B490" s="88" t="s">
        <v>248</v>
      </c>
      <c r="C490" s="88" t="s">
        <v>59</v>
      </c>
      <c r="D490" s="61" t="s">
        <v>46</v>
      </c>
      <c r="E490" s="88" t="s">
        <v>47</v>
      </c>
    </row>
    <row r="491" spans="1:11" ht="42.75">
      <c r="A491" s="69">
        <f>C487</f>
        <v>18006.625791099334</v>
      </c>
      <c r="B491" s="69">
        <f>D519</f>
        <v>3398.46</v>
      </c>
      <c r="C491" s="69">
        <f>E519</f>
        <v>14598.165791099334</v>
      </c>
      <c r="D491" s="69">
        <f>B491+C491</f>
        <v>17996.625791099334</v>
      </c>
      <c r="E491" s="71">
        <f>D491/A491</f>
        <v>0.9994446488689211</v>
      </c>
      <c r="K491" s="88" t="s">
        <v>126</v>
      </c>
    </row>
    <row r="492" spans="1:11" ht="14.25">
      <c r="A492" s="93"/>
      <c r="B492" s="73"/>
      <c r="C492" s="74"/>
      <c r="D492" s="74"/>
      <c r="E492" s="75"/>
      <c r="F492" s="76"/>
      <c r="G492" s="77"/>
      <c r="K492" s="69">
        <f>A491*85/100</f>
        <v>15305.631922434433</v>
      </c>
    </row>
    <row r="493" spans="1:7" ht="14.25">
      <c r="A493" s="9" t="s">
        <v>249</v>
      </c>
      <c r="B493" s="48"/>
      <c r="C493" s="58"/>
      <c r="D493" s="48"/>
      <c r="E493" s="48"/>
      <c r="F493" s="48"/>
      <c r="G493" s="48"/>
    </row>
    <row r="494" spans="1:7" ht="14.25">
      <c r="A494" s="48"/>
      <c r="B494" s="48"/>
      <c r="C494" s="48"/>
      <c r="D494" s="48"/>
      <c r="E494" s="48"/>
      <c r="F494" s="48"/>
      <c r="G494" s="59" t="s">
        <v>123</v>
      </c>
    </row>
    <row r="495" spans="1:7" ht="62.25" customHeight="1">
      <c r="A495" s="60" t="s">
        <v>41</v>
      </c>
      <c r="B495" s="60" t="s">
        <v>42</v>
      </c>
      <c r="C495" s="61" t="s">
        <v>250</v>
      </c>
      <c r="D495" s="61" t="s">
        <v>251</v>
      </c>
      <c r="E495" s="61" t="s">
        <v>60</v>
      </c>
      <c r="F495" s="61" t="s">
        <v>61</v>
      </c>
      <c r="G495" s="88" t="s">
        <v>62</v>
      </c>
    </row>
    <row r="496" spans="1:7" ht="13.5" customHeight="1">
      <c r="A496" s="60">
        <v>1</v>
      </c>
      <c r="B496" s="60">
        <v>2</v>
      </c>
      <c r="C496" s="61">
        <v>3</v>
      </c>
      <c r="D496" s="61">
        <v>4</v>
      </c>
      <c r="E496" s="61">
        <v>5</v>
      </c>
      <c r="F496" s="61">
        <v>6</v>
      </c>
      <c r="G496" s="88">
        <v>7</v>
      </c>
    </row>
    <row r="497" spans="1:7" ht="12.75" customHeight="1">
      <c r="A497" s="183">
        <v>1</v>
      </c>
      <c r="B497" s="321" t="s">
        <v>140</v>
      </c>
      <c r="C497" s="150">
        <f>C465</f>
        <v>687.2206808</v>
      </c>
      <c r="D497" s="163">
        <f>D437</f>
        <v>180</v>
      </c>
      <c r="E497" s="163">
        <v>507.22068079999997</v>
      </c>
      <c r="F497" s="157">
        <f>D497+E497</f>
        <v>687.2206808</v>
      </c>
      <c r="G497" s="165">
        <f>F497/C497</f>
        <v>1</v>
      </c>
    </row>
    <row r="498" spans="1:7" ht="12.75" customHeight="1">
      <c r="A498" s="183">
        <v>2</v>
      </c>
      <c r="B498" s="321" t="s">
        <v>141</v>
      </c>
      <c r="C498" s="150">
        <f aca="true" t="shared" si="47" ref="C498:C518">C466</f>
        <v>986.138322</v>
      </c>
      <c r="D498" s="163">
        <f>D438</f>
        <v>180</v>
      </c>
      <c r="E498" s="163">
        <v>806.138322</v>
      </c>
      <c r="F498" s="157">
        <f aca="true" t="shared" si="48" ref="F498:F504">D498+E498</f>
        <v>986.138322</v>
      </c>
      <c r="G498" s="165">
        <f aca="true" t="shared" si="49" ref="G498:G513">F498/C498</f>
        <v>1</v>
      </c>
    </row>
    <row r="499" spans="1:7" ht="12.75" customHeight="1">
      <c r="A499" s="183">
        <v>3</v>
      </c>
      <c r="B499" s="321" t="s">
        <v>211</v>
      </c>
      <c r="C499" s="150">
        <f t="shared" si="47"/>
        <v>305.0979416</v>
      </c>
      <c r="D499" s="163">
        <f>D439</f>
        <v>0</v>
      </c>
      <c r="E499" s="163">
        <v>305.0979416</v>
      </c>
      <c r="F499" s="157">
        <f t="shared" si="48"/>
        <v>305.0979416</v>
      </c>
      <c r="G499" s="165">
        <f t="shared" si="49"/>
        <v>1</v>
      </c>
    </row>
    <row r="500" spans="1:7" ht="12.75" customHeight="1">
      <c r="A500" s="183">
        <v>4</v>
      </c>
      <c r="B500" s="322" t="s">
        <v>142</v>
      </c>
      <c r="C500" s="150">
        <f t="shared" si="47"/>
        <v>811.8114841866668</v>
      </c>
      <c r="D500" s="163">
        <f>D440</f>
        <v>190</v>
      </c>
      <c r="E500" s="163">
        <v>621.8114841866668</v>
      </c>
      <c r="F500" s="157">
        <f t="shared" si="48"/>
        <v>811.8114841866668</v>
      </c>
      <c r="G500" s="165">
        <f t="shared" si="49"/>
        <v>1</v>
      </c>
    </row>
    <row r="501" spans="1:7" ht="12.75" customHeight="1">
      <c r="A501" s="183">
        <v>5</v>
      </c>
      <c r="B501" s="322" t="s">
        <v>143</v>
      </c>
      <c r="C501" s="150">
        <f t="shared" si="47"/>
        <v>846.3272977966667</v>
      </c>
      <c r="D501" s="163">
        <f>D441</f>
        <v>180.28</v>
      </c>
      <c r="E501" s="163">
        <v>666.0472977966667</v>
      </c>
      <c r="F501" s="157">
        <f t="shared" si="48"/>
        <v>846.3272977966667</v>
      </c>
      <c r="G501" s="165">
        <f t="shared" si="49"/>
        <v>1</v>
      </c>
    </row>
    <row r="502" spans="1:7" ht="12.75" customHeight="1">
      <c r="A502" s="183">
        <v>6</v>
      </c>
      <c r="B502" s="322" t="s">
        <v>178</v>
      </c>
      <c r="C502" s="150">
        <f t="shared" si="47"/>
        <v>1017.7290696083334</v>
      </c>
      <c r="D502" s="163">
        <f>D443</f>
        <v>162</v>
      </c>
      <c r="E502" s="163">
        <v>817.7290696083334</v>
      </c>
      <c r="F502" s="157">
        <f t="shared" si="48"/>
        <v>979.7290696083334</v>
      </c>
      <c r="G502" s="165">
        <f t="shared" si="49"/>
        <v>0.9626619685584651</v>
      </c>
    </row>
    <row r="503" spans="1:7" ht="12.75" customHeight="1">
      <c r="A503" s="183">
        <v>7</v>
      </c>
      <c r="B503" s="322" t="s">
        <v>179</v>
      </c>
      <c r="C503" s="150">
        <f t="shared" si="47"/>
        <v>1039.7231206826666</v>
      </c>
      <c r="D503" s="163">
        <f>D444</f>
        <v>91</v>
      </c>
      <c r="E503" s="163">
        <v>877.7231206826667</v>
      </c>
      <c r="F503" s="157">
        <f t="shared" si="48"/>
        <v>968.7231206826667</v>
      </c>
      <c r="G503" s="165">
        <f>F503/C503</f>
        <v>0.931712589065652</v>
      </c>
    </row>
    <row r="504" spans="1:7" ht="12.75" customHeight="1">
      <c r="A504" s="183">
        <v>8</v>
      </c>
      <c r="B504" s="322" t="s">
        <v>145</v>
      </c>
      <c r="C504" s="150">
        <f t="shared" si="47"/>
        <v>399.28955440000004</v>
      </c>
      <c r="D504" s="163">
        <f>D445</f>
        <v>200</v>
      </c>
      <c r="E504" s="163">
        <v>308.28955440000004</v>
      </c>
      <c r="F504" s="157">
        <f t="shared" si="48"/>
        <v>508.28955440000004</v>
      </c>
      <c r="G504" s="165">
        <f t="shared" si="49"/>
        <v>1.272984852217812</v>
      </c>
    </row>
    <row r="505" spans="1:7" ht="12.75" customHeight="1">
      <c r="A505" s="183">
        <v>9</v>
      </c>
      <c r="B505" s="322" t="s">
        <v>180</v>
      </c>
      <c r="C505" s="150">
        <f t="shared" si="47"/>
        <v>915.5931509866668</v>
      </c>
      <c r="D505" s="163">
        <f>D446</f>
        <v>190</v>
      </c>
      <c r="E505" s="163">
        <v>715.5931509866668</v>
      </c>
      <c r="F505" s="157">
        <f aca="true" t="shared" si="50" ref="F505:F513">D505+E505</f>
        <v>905.5931509866668</v>
      </c>
      <c r="G505" s="165">
        <f t="shared" si="49"/>
        <v>0.9890781183878191</v>
      </c>
    </row>
    <row r="506" spans="1:7" ht="12.75" customHeight="1">
      <c r="A506" s="183">
        <v>10</v>
      </c>
      <c r="B506" s="322" t="s">
        <v>147</v>
      </c>
      <c r="C506" s="150">
        <f t="shared" si="47"/>
        <v>936.0805407350001</v>
      </c>
      <c r="D506" s="163">
        <f aca="true" t="shared" si="51" ref="D506:D518">D446</f>
        <v>190</v>
      </c>
      <c r="E506" s="163">
        <v>746.0805407350001</v>
      </c>
      <c r="F506" s="157">
        <f t="shared" si="50"/>
        <v>936.0805407350001</v>
      </c>
      <c r="G506" s="165">
        <f t="shared" si="49"/>
        <v>1</v>
      </c>
    </row>
    <row r="507" spans="1:7" ht="12.75" customHeight="1">
      <c r="A507" s="183">
        <v>11</v>
      </c>
      <c r="B507" s="322" t="s">
        <v>181</v>
      </c>
      <c r="C507" s="150">
        <f t="shared" si="47"/>
        <v>1052.3182468</v>
      </c>
      <c r="D507" s="163">
        <f t="shared" si="51"/>
        <v>180</v>
      </c>
      <c r="E507" s="163">
        <v>872.3182468000001</v>
      </c>
      <c r="F507" s="157">
        <f t="shared" si="50"/>
        <v>1052.3182468</v>
      </c>
      <c r="G507" s="165">
        <f t="shared" si="49"/>
        <v>1</v>
      </c>
    </row>
    <row r="508" spans="1:7" ht="12.75" customHeight="1">
      <c r="A508" s="183">
        <v>12</v>
      </c>
      <c r="B508" s="322" t="s">
        <v>148</v>
      </c>
      <c r="C508" s="150">
        <f t="shared" si="47"/>
        <v>614.5336220733333</v>
      </c>
      <c r="D508" s="163">
        <f t="shared" si="51"/>
        <v>160</v>
      </c>
      <c r="E508" s="163">
        <v>454.53362207333333</v>
      </c>
      <c r="F508" s="157">
        <f t="shared" si="50"/>
        <v>614.5336220733334</v>
      </c>
      <c r="G508" s="165">
        <f t="shared" si="49"/>
        <v>1.0000000000000002</v>
      </c>
    </row>
    <row r="509" spans="1:7" ht="12.75" customHeight="1">
      <c r="A509" s="183">
        <v>13</v>
      </c>
      <c r="B509" s="322" t="s">
        <v>212</v>
      </c>
      <c r="C509" s="150">
        <f t="shared" si="47"/>
        <v>589.7503180000001</v>
      </c>
      <c r="D509" s="163">
        <f t="shared" si="51"/>
        <v>144.18</v>
      </c>
      <c r="E509" s="163">
        <v>445.57031800000004</v>
      </c>
      <c r="F509" s="157">
        <f t="shared" si="50"/>
        <v>589.7503180000001</v>
      </c>
      <c r="G509" s="165">
        <f t="shared" si="49"/>
        <v>1</v>
      </c>
    </row>
    <row r="510" spans="1:7" ht="12.75" customHeight="1">
      <c r="A510" s="183">
        <v>14</v>
      </c>
      <c r="B510" s="322" t="s">
        <v>150</v>
      </c>
      <c r="C510" s="150">
        <f t="shared" si="47"/>
        <v>1764.3971351999999</v>
      </c>
      <c r="D510" s="163">
        <f t="shared" si="51"/>
        <v>321</v>
      </c>
      <c r="E510" s="163">
        <v>1443.3971351999999</v>
      </c>
      <c r="F510" s="157">
        <f t="shared" si="50"/>
        <v>1764.3971351999999</v>
      </c>
      <c r="G510" s="165">
        <f t="shared" si="49"/>
        <v>1</v>
      </c>
    </row>
    <row r="511" spans="1:7" ht="12.75" customHeight="1">
      <c r="A511" s="183">
        <v>15</v>
      </c>
      <c r="B511" s="322" t="s">
        <v>151</v>
      </c>
      <c r="C511" s="150">
        <f t="shared" si="47"/>
        <v>1022.7720884483333</v>
      </c>
      <c r="D511" s="163">
        <f t="shared" si="51"/>
        <v>90</v>
      </c>
      <c r="E511" s="163">
        <v>932.7720884483333</v>
      </c>
      <c r="F511" s="157">
        <f t="shared" si="50"/>
        <v>1022.7720884483333</v>
      </c>
      <c r="G511" s="165">
        <f t="shared" si="49"/>
        <v>1</v>
      </c>
    </row>
    <row r="512" spans="1:7" ht="12.75" customHeight="1">
      <c r="A512" s="183">
        <v>16</v>
      </c>
      <c r="B512" s="322" t="s">
        <v>152</v>
      </c>
      <c r="C512" s="150">
        <f t="shared" si="47"/>
        <v>536.1431341066666</v>
      </c>
      <c r="D512" s="163">
        <f t="shared" si="51"/>
        <v>115</v>
      </c>
      <c r="E512" s="163">
        <v>421.14313410666665</v>
      </c>
      <c r="F512" s="157">
        <f t="shared" si="50"/>
        <v>536.1431341066666</v>
      </c>
      <c r="G512" s="165">
        <f t="shared" si="49"/>
        <v>1</v>
      </c>
    </row>
    <row r="513" spans="1:7" ht="12.75" customHeight="1">
      <c r="A513" s="183">
        <v>17</v>
      </c>
      <c r="B513" s="322" t="s">
        <v>153</v>
      </c>
      <c r="C513" s="150">
        <f t="shared" si="47"/>
        <v>791.0239335683332</v>
      </c>
      <c r="D513" s="163">
        <f t="shared" si="51"/>
        <v>140</v>
      </c>
      <c r="E513" s="163">
        <v>651.0239335683332</v>
      </c>
      <c r="F513" s="157">
        <f t="shared" si="50"/>
        <v>791.0239335683332</v>
      </c>
      <c r="G513" s="165">
        <f t="shared" si="49"/>
        <v>1</v>
      </c>
    </row>
    <row r="514" spans="1:7" ht="12.75" customHeight="1">
      <c r="A514" s="183">
        <v>18</v>
      </c>
      <c r="B514" s="322" t="s">
        <v>154</v>
      </c>
      <c r="C514" s="150">
        <f t="shared" si="47"/>
        <v>450.4685544</v>
      </c>
      <c r="D514" s="163">
        <f t="shared" si="51"/>
        <v>0</v>
      </c>
      <c r="E514" s="163">
        <v>450.4685544</v>
      </c>
      <c r="F514" s="157">
        <f aca="true" t="shared" si="52" ref="F514:F519">D514+E514</f>
        <v>450.4685544</v>
      </c>
      <c r="G514" s="165">
        <f aca="true" t="shared" si="53" ref="G514:G519">F514/C514</f>
        <v>1</v>
      </c>
    </row>
    <row r="515" spans="1:7" ht="12.75" customHeight="1">
      <c r="A515" s="183">
        <v>19</v>
      </c>
      <c r="B515" s="322" t="s">
        <v>155</v>
      </c>
      <c r="C515" s="150">
        <f t="shared" si="47"/>
        <v>467.44946600000003</v>
      </c>
      <c r="D515" s="163">
        <f t="shared" si="51"/>
        <v>175</v>
      </c>
      <c r="E515" s="163">
        <v>292.44946600000003</v>
      </c>
      <c r="F515" s="157">
        <f t="shared" si="52"/>
        <v>467.44946600000003</v>
      </c>
      <c r="G515" s="165">
        <f t="shared" si="53"/>
        <v>1</v>
      </c>
    </row>
    <row r="516" spans="1:7" ht="12.75" customHeight="1">
      <c r="A516" s="183">
        <v>20</v>
      </c>
      <c r="B516" s="322" t="s">
        <v>182</v>
      </c>
      <c r="C516" s="150">
        <f t="shared" si="47"/>
        <v>1156.63840513</v>
      </c>
      <c r="D516" s="163">
        <f>D456</f>
        <v>200</v>
      </c>
      <c r="E516" s="163">
        <v>956.6384051299999</v>
      </c>
      <c r="F516" s="157">
        <f t="shared" si="52"/>
        <v>1156.63840513</v>
      </c>
      <c r="G516" s="165">
        <f t="shared" si="53"/>
        <v>1</v>
      </c>
    </row>
    <row r="517" spans="1:7" ht="12.75" customHeight="1">
      <c r="A517" s="183">
        <v>21</v>
      </c>
      <c r="B517" s="322" t="s">
        <v>157</v>
      </c>
      <c r="C517" s="150">
        <f t="shared" si="47"/>
        <v>802.88322</v>
      </c>
      <c r="D517" s="163">
        <f t="shared" si="51"/>
        <v>110</v>
      </c>
      <c r="E517" s="163">
        <v>692.88322</v>
      </c>
      <c r="F517" s="157">
        <f t="shared" si="52"/>
        <v>802.88322</v>
      </c>
      <c r="G517" s="165">
        <f t="shared" si="53"/>
        <v>1</v>
      </c>
    </row>
    <row r="518" spans="1:7" ht="12.75" customHeight="1">
      <c r="A518" s="183">
        <v>22</v>
      </c>
      <c r="B518" s="322" t="s">
        <v>183</v>
      </c>
      <c r="C518" s="150">
        <f t="shared" si="47"/>
        <v>813.2365045766667</v>
      </c>
      <c r="D518" s="163">
        <f t="shared" si="51"/>
        <v>200</v>
      </c>
      <c r="E518" s="163">
        <v>613.2365045766667</v>
      </c>
      <c r="F518" s="157">
        <f t="shared" si="52"/>
        <v>813.2365045766667</v>
      </c>
      <c r="G518" s="165">
        <f t="shared" si="53"/>
        <v>1</v>
      </c>
    </row>
    <row r="519" spans="1:7" ht="12.75" customHeight="1">
      <c r="A519" s="34"/>
      <c r="B519" s="1" t="s">
        <v>31</v>
      </c>
      <c r="C519" s="164">
        <f>SUM(C497:C518)</f>
        <v>18006.625791099334</v>
      </c>
      <c r="D519" s="164">
        <f>SUM(D497:D518)</f>
        <v>3398.46</v>
      </c>
      <c r="E519" s="164">
        <f>SUM(E497:E518)</f>
        <v>14598.165791099334</v>
      </c>
      <c r="F519" s="156">
        <f t="shared" si="52"/>
        <v>17996.625791099334</v>
      </c>
      <c r="G519" s="28">
        <f t="shared" si="53"/>
        <v>0.9994446488689211</v>
      </c>
    </row>
    <row r="520" spans="1:7" ht="14.25" customHeight="1">
      <c r="A520" s="97"/>
      <c r="B520" s="73"/>
      <c r="C520" s="74"/>
      <c r="D520" s="74"/>
      <c r="E520" s="75"/>
      <c r="F520" s="76"/>
      <c r="G520" s="77"/>
    </row>
    <row r="521" spans="1:8" ht="14.25">
      <c r="A521" s="47" t="s">
        <v>63</v>
      </c>
      <c r="B521" s="48"/>
      <c r="C521" s="58"/>
      <c r="D521" s="48"/>
      <c r="E521" s="48"/>
      <c r="F521" s="48"/>
      <c r="G521" s="48"/>
      <c r="H521" s="48" t="s">
        <v>14</v>
      </c>
    </row>
    <row r="522" spans="1:8" ht="1.5" customHeight="1">
      <c r="A522" s="48"/>
      <c r="B522" s="48"/>
      <c r="C522" s="58"/>
      <c r="D522" s="48"/>
      <c r="E522" s="48"/>
      <c r="F522" s="48"/>
      <c r="G522" s="48"/>
      <c r="H522" s="48"/>
    </row>
    <row r="523" spans="1:5" ht="14.25">
      <c r="A523" s="128" t="s">
        <v>43</v>
      </c>
      <c r="B523" s="128" t="s">
        <v>138</v>
      </c>
      <c r="C523" s="128" t="s">
        <v>139</v>
      </c>
      <c r="D523" s="128" t="s">
        <v>52</v>
      </c>
      <c r="E523" s="128" t="s">
        <v>53</v>
      </c>
    </row>
    <row r="524" spans="1:5" ht="17.25" customHeight="1">
      <c r="A524" s="53">
        <f>C519</f>
        <v>18006.625791099334</v>
      </c>
      <c r="B524" s="53">
        <f>F519</f>
        <v>17996.625791099334</v>
      </c>
      <c r="C524" s="35">
        <f>B524/A524</f>
        <v>0.9994446488689211</v>
      </c>
      <c r="D524" s="53">
        <f>D552</f>
        <v>16951.443304</v>
      </c>
      <c r="E524" s="98">
        <f>D524/A524</f>
        <v>0.9414003212294827</v>
      </c>
    </row>
    <row r="525" spans="1:5" ht="17.25" customHeight="1">
      <c r="A525" s="65"/>
      <c r="B525" s="65"/>
      <c r="C525" s="42"/>
      <c r="D525" s="65"/>
      <c r="E525" s="99"/>
    </row>
    <row r="526" ht="17.25" customHeight="1">
      <c r="A526" s="9" t="s">
        <v>252</v>
      </c>
    </row>
    <row r="527" spans="1:8" ht="15" customHeight="1">
      <c r="A527" s="48"/>
      <c r="B527" s="48"/>
      <c r="C527" s="48"/>
      <c r="D527" s="48"/>
      <c r="E527" s="59" t="s">
        <v>123</v>
      </c>
      <c r="F527" s="48"/>
      <c r="G527" s="48"/>
      <c r="H527" s="48"/>
    </row>
    <row r="528" spans="1:5" ht="42.75">
      <c r="A528" s="61" t="s">
        <v>41</v>
      </c>
      <c r="B528" s="61" t="s">
        <v>42</v>
      </c>
      <c r="C528" s="61" t="s">
        <v>253</v>
      </c>
      <c r="D528" s="61" t="s">
        <v>64</v>
      </c>
      <c r="E528" s="61" t="s">
        <v>65</v>
      </c>
    </row>
    <row r="529" spans="1:8" ht="18.75" customHeight="1">
      <c r="A529" s="82">
        <v>1</v>
      </c>
      <c r="B529" s="82">
        <v>2</v>
      </c>
      <c r="C529" s="82">
        <v>3</v>
      </c>
      <c r="D529" s="82">
        <v>4</v>
      </c>
      <c r="E529" s="82">
        <v>5</v>
      </c>
      <c r="F529" s="121"/>
      <c r="G529" s="48"/>
      <c r="H529" s="48"/>
    </row>
    <row r="530" spans="1:7" ht="12.75" customHeight="1">
      <c r="A530" s="183">
        <v>1</v>
      </c>
      <c r="B530" s="321" t="s">
        <v>140</v>
      </c>
      <c r="C530" s="150">
        <f>C497</f>
        <v>687.2206808</v>
      </c>
      <c r="D530" s="163">
        <v>633.9271554000001</v>
      </c>
      <c r="E530" s="153">
        <f aca="true" t="shared" si="54" ref="E530:E552">D530/C530</f>
        <v>0.9224506379261456</v>
      </c>
      <c r="F530" s="148"/>
      <c r="G530" s="31"/>
    </row>
    <row r="531" spans="1:7" ht="12.75" customHeight="1">
      <c r="A531" s="183">
        <v>2</v>
      </c>
      <c r="B531" s="321" t="s">
        <v>141</v>
      </c>
      <c r="C531" s="150">
        <f aca="true" t="shared" si="55" ref="C531:C551">C498</f>
        <v>986.138322</v>
      </c>
      <c r="D531" s="163">
        <v>655.7166016</v>
      </c>
      <c r="E531" s="153">
        <f t="shared" si="54"/>
        <v>0.6649336984188309</v>
      </c>
      <c r="F531" s="148"/>
      <c r="G531" s="31"/>
    </row>
    <row r="532" spans="1:7" ht="12.75" customHeight="1">
      <c r="A532" s="183">
        <v>3</v>
      </c>
      <c r="B532" s="321" t="s">
        <v>211</v>
      </c>
      <c r="C532" s="150">
        <f t="shared" si="55"/>
        <v>305.0979416</v>
      </c>
      <c r="D532" s="163">
        <v>212.91442150000003</v>
      </c>
      <c r="E532" s="153">
        <f t="shared" si="54"/>
        <v>0.6978559749811174</v>
      </c>
      <c r="F532" s="148"/>
      <c r="G532" s="31"/>
    </row>
    <row r="533" spans="1:7" ht="12.75" customHeight="1">
      <c r="A533" s="183">
        <v>4</v>
      </c>
      <c r="B533" s="322" t="s">
        <v>142</v>
      </c>
      <c r="C533" s="150">
        <f t="shared" si="55"/>
        <v>811.8114841866668</v>
      </c>
      <c r="D533" s="163">
        <v>828.0233614</v>
      </c>
      <c r="E533" s="153">
        <f t="shared" si="54"/>
        <v>1.0199700023085723</v>
      </c>
      <c r="F533" s="148"/>
      <c r="G533" s="31"/>
    </row>
    <row r="534" spans="1:8" ht="12.75" customHeight="1">
      <c r="A534" s="183">
        <v>5</v>
      </c>
      <c r="B534" s="322" t="s">
        <v>143</v>
      </c>
      <c r="C534" s="150">
        <f t="shared" si="55"/>
        <v>846.3272977966667</v>
      </c>
      <c r="D534" s="163">
        <v>814.9658134</v>
      </c>
      <c r="E534" s="153">
        <f t="shared" si="54"/>
        <v>0.9629440235730156</v>
      </c>
      <c r="F534" s="148"/>
      <c r="G534" s="31"/>
      <c r="H534" s="10" t="s">
        <v>14</v>
      </c>
    </row>
    <row r="535" spans="1:7" ht="12.75" customHeight="1">
      <c r="A535" s="183">
        <v>6</v>
      </c>
      <c r="B535" s="322" t="s">
        <v>178</v>
      </c>
      <c r="C535" s="150">
        <f t="shared" si="55"/>
        <v>1017.7290696083334</v>
      </c>
      <c r="D535" s="163">
        <v>929.0611534000001</v>
      </c>
      <c r="E535" s="153">
        <f t="shared" si="54"/>
        <v>0.9128766988620493</v>
      </c>
      <c r="F535" s="148"/>
      <c r="G535" s="31"/>
    </row>
    <row r="536" spans="1:7" ht="12.75" customHeight="1">
      <c r="A536" s="183">
        <v>7</v>
      </c>
      <c r="B536" s="322" t="s">
        <v>179</v>
      </c>
      <c r="C536" s="150">
        <f t="shared" si="55"/>
        <v>1039.7231206826666</v>
      </c>
      <c r="D536" s="163">
        <v>1007.3889021</v>
      </c>
      <c r="E536" s="153">
        <f t="shared" si="54"/>
        <v>0.9689011257521748</v>
      </c>
      <c r="F536" s="148"/>
      <c r="G536" s="31"/>
    </row>
    <row r="537" spans="1:7" ht="12.75" customHeight="1">
      <c r="A537" s="183">
        <v>8</v>
      </c>
      <c r="B537" s="322" t="s">
        <v>145</v>
      </c>
      <c r="C537" s="150">
        <f t="shared" si="55"/>
        <v>399.28955440000004</v>
      </c>
      <c r="D537" s="163">
        <v>347.7379294</v>
      </c>
      <c r="E537" s="153">
        <f t="shared" si="54"/>
        <v>0.8708916263099717</v>
      </c>
      <c r="F537" s="148"/>
      <c r="G537" s="31"/>
    </row>
    <row r="538" spans="1:7" ht="12.75" customHeight="1">
      <c r="A538" s="183">
        <v>9</v>
      </c>
      <c r="B538" s="322" t="s">
        <v>180</v>
      </c>
      <c r="C538" s="150">
        <f t="shared" si="55"/>
        <v>915.5931509866668</v>
      </c>
      <c r="D538" s="163">
        <v>892.7529254000001</v>
      </c>
      <c r="E538" s="153">
        <f t="shared" si="54"/>
        <v>0.9750541760146922</v>
      </c>
      <c r="F538" s="148"/>
      <c r="G538" s="31"/>
    </row>
    <row r="539" spans="1:7" ht="12.75" customHeight="1">
      <c r="A539" s="183">
        <v>10</v>
      </c>
      <c r="B539" s="322" t="s">
        <v>147</v>
      </c>
      <c r="C539" s="150">
        <f t="shared" si="55"/>
        <v>936.0805407350001</v>
      </c>
      <c r="D539" s="163">
        <v>1037.8136120000001</v>
      </c>
      <c r="E539" s="153">
        <f t="shared" si="54"/>
        <v>1.108679827042575</v>
      </c>
      <c r="F539" s="148"/>
      <c r="G539" s="31"/>
    </row>
    <row r="540" spans="1:7" ht="12.75" customHeight="1">
      <c r="A540" s="183">
        <v>11</v>
      </c>
      <c r="B540" s="322" t="s">
        <v>181</v>
      </c>
      <c r="C540" s="150">
        <f t="shared" si="55"/>
        <v>1052.3182468</v>
      </c>
      <c r="D540" s="163">
        <v>1027.8136215</v>
      </c>
      <c r="E540" s="153">
        <f t="shared" si="54"/>
        <v>0.976713674428324</v>
      </c>
      <c r="F540" s="148"/>
      <c r="G540" s="31"/>
    </row>
    <row r="541" spans="1:7" ht="12.75" customHeight="1">
      <c r="A541" s="183">
        <v>12</v>
      </c>
      <c r="B541" s="322" t="s">
        <v>148</v>
      </c>
      <c r="C541" s="150">
        <f t="shared" si="55"/>
        <v>614.5336220733333</v>
      </c>
      <c r="D541" s="163">
        <v>646.8671036000001</v>
      </c>
      <c r="E541" s="153">
        <f t="shared" si="54"/>
        <v>1.0526146664157756</v>
      </c>
      <c r="F541" s="148"/>
      <c r="G541" s="31"/>
    </row>
    <row r="542" spans="1:7" ht="12.75" customHeight="1">
      <c r="A542" s="183">
        <v>13</v>
      </c>
      <c r="B542" s="322" t="s">
        <v>212</v>
      </c>
      <c r="C542" s="150">
        <f t="shared" si="55"/>
        <v>589.7503180000001</v>
      </c>
      <c r="D542" s="163">
        <v>439.04296420000003</v>
      </c>
      <c r="E542" s="153">
        <f t="shared" si="54"/>
        <v>0.7444556633541314</v>
      </c>
      <c r="F542" s="148"/>
      <c r="G542" s="31"/>
    </row>
    <row r="543" spans="1:7" ht="12.75" customHeight="1">
      <c r="A543" s="183">
        <v>14</v>
      </c>
      <c r="B543" s="322" t="s">
        <v>150</v>
      </c>
      <c r="C543" s="150">
        <f t="shared" si="55"/>
        <v>1764.3971351999999</v>
      </c>
      <c r="D543" s="163">
        <v>1796.4328951999998</v>
      </c>
      <c r="E543" s="153">
        <f t="shared" si="54"/>
        <v>1.0181567739829551</v>
      </c>
      <c r="F543" s="148"/>
      <c r="G543" s="31"/>
    </row>
    <row r="544" spans="1:8" ht="12.75" customHeight="1">
      <c r="A544" s="183">
        <v>15</v>
      </c>
      <c r="B544" s="322" t="s">
        <v>151</v>
      </c>
      <c r="C544" s="150">
        <f t="shared" si="55"/>
        <v>1022.7720884483333</v>
      </c>
      <c r="D544" s="163">
        <v>907.2741239000001</v>
      </c>
      <c r="E544" s="153">
        <f t="shared" si="54"/>
        <v>0.8870736052999282</v>
      </c>
      <c r="F544" s="148"/>
      <c r="G544" s="31"/>
      <c r="H544" s="10" t="s">
        <v>14</v>
      </c>
    </row>
    <row r="545" spans="1:7" ht="12.75" customHeight="1">
      <c r="A545" s="183">
        <v>16</v>
      </c>
      <c r="B545" s="322" t="s">
        <v>152</v>
      </c>
      <c r="C545" s="150">
        <f t="shared" si="55"/>
        <v>536.1431341066666</v>
      </c>
      <c r="D545" s="163">
        <v>466.03834199999994</v>
      </c>
      <c r="E545" s="153">
        <f t="shared" si="54"/>
        <v>0.8692423950863853</v>
      </c>
      <c r="F545" s="148"/>
      <c r="G545" s="31"/>
    </row>
    <row r="546" spans="1:7" ht="12.75" customHeight="1">
      <c r="A546" s="183">
        <v>17</v>
      </c>
      <c r="B546" s="322" t="s">
        <v>153</v>
      </c>
      <c r="C546" s="150">
        <f t="shared" si="55"/>
        <v>791.0239335683332</v>
      </c>
      <c r="D546" s="163">
        <v>744.1589619</v>
      </c>
      <c r="E546" s="153">
        <f t="shared" si="54"/>
        <v>0.9407540408329697</v>
      </c>
      <c r="F546" s="148"/>
      <c r="G546" s="31" t="s">
        <v>14</v>
      </c>
    </row>
    <row r="547" spans="1:7" ht="12.75" customHeight="1">
      <c r="A547" s="183">
        <v>18</v>
      </c>
      <c r="B547" s="322" t="s">
        <v>154</v>
      </c>
      <c r="C547" s="150">
        <f t="shared" si="55"/>
        <v>450.4685544</v>
      </c>
      <c r="D547" s="163">
        <v>425.28057140000004</v>
      </c>
      <c r="E547" s="153">
        <f t="shared" si="54"/>
        <v>0.9440849250098067</v>
      </c>
      <c r="F547" s="148"/>
      <c r="G547" s="31"/>
    </row>
    <row r="548" spans="1:7" ht="12.75" customHeight="1">
      <c r="A548" s="183">
        <v>19</v>
      </c>
      <c r="B548" s="322" t="s">
        <v>155</v>
      </c>
      <c r="C548" s="150">
        <f t="shared" si="55"/>
        <v>467.44946600000003</v>
      </c>
      <c r="D548" s="163">
        <v>409.1022212</v>
      </c>
      <c r="E548" s="153">
        <f t="shared" si="54"/>
        <v>0.8751795668967561</v>
      </c>
      <c r="F548" s="148"/>
      <c r="G548" s="31"/>
    </row>
    <row r="549" spans="1:7" ht="12.75" customHeight="1">
      <c r="A549" s="183">
        <v>20</v>
      </c>
      <c r="B549" s="322" t="s">
        <v>182</v>
      </c>
      <c r="C549" s="150">
        <f t="shared" si="55"/>
        <v>1156.63840513</v>
      </c>
      <c r="D549" s="163">
        <v>1123.5485351</v>
      </c>
      <c r="E549" s="153">
        <f t="shared" si="54"/>
        <v>0.9713913441891281</v>
      </c>
      <c r="F549" s="148"/>
      <c r="G549" s="31"/>
    </row>
    <row r="550" spans="1:7" ht="12.75" customHeight="1">
      <c r="A550" s="183">
        <v>21</v>
      </c>
      <c r="B550" s="322" t="s">
        <v>157</v>
      </c>
      <c r="C550" s="150">
        <f t="shared" si="55"/>
        <v>802.88322</v>
      </c>
      <c r="D550" s="163">
        <v>818.6558807</v>
      </c>
      <c r="E550" s="153">
        <f t="shared" si="54"/>
        <v>1.0196450247148021</v>
      </c>
      <c r="F550" s="148"/>
      <c r="G550" s="31"/>
    </row>
    <row r="551" spans="1:7" ht="12.75" customHeight="1">
      <c r="A551" s="183">
        <v>22</v>
      </c>
      <c r="B551" s="322" t="s">
        <v>183</v>
      </c>
      <c r="C551" s="150">
        <f t="shared" si="55"/>
        <v>813.2365045766667</v>
      </c>
      <c r="D551" s="163">
        <v>786.9262077000001</v>
      </c>
      <c r="E551" s="153">
        <f t="shared" si="54"/>
        <v>0.9676474227010229</v>
      </c>
      <c r="F551" s="148"/>
      <c r="G551" s="31"/>
    </row>
    <row r="552" spans="1:7" ht="12.75" customHeight="1">
      <c r="A552" s="34"/>
      <c r="B552" s="1" t="s">
        <v>31</v>
      </c>
      <c r="C552" s="164">
        <f>SUM(C530:C551)</f>
        <v>18006.625791099334</v>
      </c>
      <c r="D552" s="164">
        <f>SUM(D530:D551)</f>
        <v>16951.443304</v>
      </c>
      <c r="E552" s="152">
        <f t="shared" si="54"/>
        <v>0.9414003212294827</v>
      </c>
      <c r="F552" s="42"/>
      <c r="G552" s="31"/>
    </row>
    <row r="553" spans="1:8" ht="23.25" customHeight="1">
      <c r="A553" s="47" t="s">
        <v>254</v>
      </c>
      <c r="B553" s="48"/>
      <c r="C553" s="48"/>
      <c r="D553" s="48"/>
      <c r="E553" s="48"/>
      <c r="F553" s="48"/>
      <c r="G553" s="48"/>
      <c r="H553" s="48"/>
    </row>
    <row r="554" spans="1:8" ht="14.25">
      <c r="A554" s="47"/>
      <c r="B554" s="48"/>
      <c r="C554" s="48"/>
      <c r="D554" s="48"/>
      <c r="E554" s="48"/>
      <c r="F554" s="48"/>
      <c r="G554" s="48"/>
      <c r="H554" s="48"/>
    </row>
    <row r="555" spans="1:8" ht="14.25">
      <c r="A555" s="47" t="s">
        <v>124</v>
      </c>
      <c r="B555" s="48"/>
      <c r="C555" s="48"/>
      <c r="D555" s="48"/>
      <c r="E555" s="48"/>
      <c r="F555" s="48"/>
      <c r="G555" s="48"/>
      <c r="H555" s="48"/>
    </row>
    <row r="556" spans="2:8" ht="12" customHeight="1">
      <c r="B556" s="48"/>
      <c r="C556" s="48"/>
      <c r="D556" s="48"/>
      <c r="E556" s="48"/>
      <c r="F556" s="48"/>
      <c r="G556" s="48"/>
      <c r="H556" s="48"/>
    </row>
    <row r="557" spans="1:6" ht="42" customHeight="1">
      <c r="A557" s="88" t="s">
        <v>34</v>
      </c>
      <c r="B557" s="88" t="s">
        <v>35</v>
      </c>
      <c r="C557" s="88" t="s">
        <v>66</v>
      </c>
      <c r="D557" s="88" t="s">
        <v>67</v>
      </c>
      <c r="E557" s="88" t="s">
        <v>68</v>
      </c>
      <c r="F557" s="51"/>
    </row>
    <row r="558" spans="1:6" s="55" customFormat="1" ht="12" customHeight="1">
      <c r="A558" s="89">
        <v>1</v>
      </c>
      <c r="B558" s="89">
        <v>2</v>
      </c>
      <c r="C558" s="89">
        <v>3</v>
      </c>
      <c r="D558" s="89">
        <v>4</v>
      </c>
      <c r="E558" s="89">
        <v>5</v>
      </c>
      <c r="F558" s="100"/>
    </row>
    <row r="559" spans="1:7" ht="12.75" customHeight="1">
      <c r="A559" s="183">
        <v>1</v>
      </c>
      <c r="B559" s="321" t="s">
        <v>140</v>
      </c>
      <c r="C559" s="153">
        <f aca="true" t="shared" si="56" ref="C559:C579">E371</f>
        <v>0.9224352171492132</v>
      </c>
      <c r="D559" s="153">
        <f>E530</f>
        <v>0.9224506379261456</v>
      </c>
      <c r="E559" s="169">
        <f aca="true" t="shared" si="57" ref="E559:E581">D559-C559</f>
        <v>1.542077693239552E-05</v>
      </c>
      <c r="F559" s="148"/>
      <c r="G559" s="31"/>
    </row>
    <row r="560" spans="1:7" ht="12.75" customHeight="1">
      <c r="A560" s="183">
        <v>2</v>
      </c>
      <c r="B560" s="321" t="s">
        <v>141</v>
      </c>
      <c r="C560" s="153">
        <f t="shared" si="56"/>
        <v>0.6648392623436485</v>
      </c>
      <c r="D560" s="153">
        <f aca="true" t="shared" si="58" ref="D560:D580">E531</f>
        <v>0.6649336984188309</v>
      </c>
      <c r="E560" s="169">
        <f t="shared" si="57"/>
        <v>9.443607518233588E-05</v>
      </c>
      <c r="F560" s="148"/>
      <c r="G560" s="31"/>
    </row>
    <row r="561" spans="1:7" ht="12.75" customHeight="1">
      <c r="A561" s="183">
        <v>3</v>
      </c>
      <c r="B561" s="321" t="s">
        <v>211</v>
      </c>
      <c r="C561" s="153">
        <f t="shared" si="56"/>
        <v>0.6978483900010095</v>
      </c>
      <c r="D561" s="153">
        <f t="shared" si="58"/>
        <v>0.6978559749811174</v>
      </c>
      <c r="E561" s="169">
        <f t="shared" si="57"/>
        <v>7.584980107888661E-06</v>
      </c>
      <c r="F561" s="148"/>
      <c r="G561" s="31"/>
    </row>
    <row r="562" spans="1:7" ht="12.75" customHeight="1">
      <c r="A562" s="183">
        <v>4</v>
      </c>
      <c r="B562" s="322" t="s">
        <v>142</v>
      </c>
      <c r="C562" s="153">
        <f t="shared" si="56"/>
        <v>1.044968480486612</v>
      </c>
      <c r="D562" s="153">
        <f t="shared" si="58"/>
        <v>1.0199700023085723</v>
      </c>
      <c r="E562" s="169">
        <f t="shared" si="57"/>
        <v>-0.024998478178039685</v>
      </c>
      <c r="F562" s="148"/>
      <c r="G562" s="31" t="s">
        <v>14</v>
      </c>
    </row>
    <row r="563" spans="1:7" ht="12.75" customHeight="1">
      <c r="A563" s="183">
        <v>5</v>
      </c>
      <c r="B563" s="322" t="s">
        <v>143</v>
      </c>
      <c r="C563" s="153">
        <f t="shared" si="56"/>
        <v>0.9629657833882523</v>
      </c>
      <c r="D563" s="153">
        <f t="shared" si="58"/>
        <v>0.9629440235730156</v>
      </c>
      <c r="E563" s="169">
        <f>D563-C563</f>
        <v>-2.1759815236777058E-05</v>
      </c>
      <c r="F563" s="148"/>
      <c r="G563" s="31"/>
    </row>
    <row r="564" spans="1:7" ht="12.75" customHeight="1">
      <c r="A564" s="183">
        <v>6</v>
      </c>
      <c r="B564" s="322" t="s">
        <v>178</v>
      </c>
      <c r="C564" s="153">
        <f t="shared" si="56"/>
        <v>0.9283235021522854</v>
      </c>
      <c r="D564" s="153">
        <f t="shared" si="58"/>
        <v>0.9128766988620493</v>
      </c>
      <c r="E564" s="169">
        <f>D564-C564</f>
        <v>-0.015446803290236177</v>
      </c>
      <c r="F564" s="148"/>
      <c r="G564" s="31"/>
    </row>
    <row r="565" spans="1:7" ht="12.75" customHeight="1">
      <c r="A565" s="183">
        <v>7</v>
      </c>
      <c r="B565" s="322" t="s">
        <v>179</v>
      </c>
      <c r="C565" s="153">
        <f t="shared" si="56"/>
        <v>0.9689157614876953</v>
      </c>
      <c r="D565" s="153">
        <f t="shared" si="58"/>
        <v>0.9689011257521748</v>
      </c>
      <c r="E565" s="169">
        <f t="shared" si="57"/>
        <v>-1.4635735520518445E-05</v>
      </c>
      <c r="F565" s="148"/>
      <c r="G565" s="31"/>
    </row>
    <row r="566" spans="1:7" ht="12.75" customHeight="1">
      <c r="A566" s="183">
        <v>8</v>
      </c>
      <c r="B566" s="322" t="s">
        <v>145</v>
      </c>
      <c r="C566" s="153">
        <f t="shared" si="56"/>
        <v>0.8708609768948778</v>
      </c>
      <c r="D566" s="153">
        <f t="shared" si="58"/>
        <v>0.8708916263099717</v>
      </c>
      <c r="E566" s="169">
        <f t="shared" si="57"/>
        <v>3.06494150938974E-05</v>
      </c>
      <c r="F566" s="148"/>
      <c r="G566" s="31"/>
    </row>
    <row r="567" spans="1:7" ht="12.75" customHeight="1">
      <c r="A567" s="183">
        <v>9</v>
      </c>
      <c r="B567" s="322" t="s">
        <v>180</v>
      </c>
      <c r="C567" s="153">
        <f t="shared" si="56"/>
        <v>0.9750570914941287</v>
      </c>
      <c r="D567" s="153">
        <f t="shared" si="58"/>
        <v>0.9750541760146922</v>
      </c>
      <c r="E567" s="169">
        <f t="shared" si="57"/>
        <v>-2.9154794364272263E-06</v>
      </c>
      <c r="F567" s="148"/>
      <c r="G567" s="31"/>
    </row>
    <row r="568" spans="1:7" ht="12.75" customHeight="1">
      <c r="A568" s="183">
        <v>10</v>
      </c>
      <c r="B568" s="322" t="s">
        <v>147</v>
      </c>
      <c r="C568" s="153">
        <f t="shared" si="56"/>
        <v>1.1085605597708927</v>
      </c>
      <c r="D568" s="153">
        <f t="shared" si="58"/>
        <v>1.108679827042575</v>
      </c>
      <c r="E568" s="169">
        <f t="shared" si="57"/>
        <v>0.00011926727168232176</v>
      </c>
      <c r="F568" s="148"/>
      <c r="G568" s="31"/>
    </row>
    <row r="569" spans="1:7" ht="12.75" customHeight="1">
      <c r="A569" s="183">
        <v>11</v>
      </c>
      <c r="B569" s="322" t="s">
        <v>181</v>
      </c>
      <c r="C569" s="153">
        <f t="shared" si="56"/>
        <v>0.9766920666716524</v>
      </c>
      <c r="D569" s="153">
        <f t="shared" si="58"/>
        <v>0.976713674428324</v>
      </c>
      <c r="E569" s="169">
        <f t="shared" si="57"/>
        <v>2.1607756671593314E-05</v>
      </c>
      <c r="F569" s="148"/>
      <c r="G569" s="31"/>
    </row>
    <row r="570" spans="1:7" ht="12.75" customHeight="1">
      <c r="A570" s="183">
        <v>12</v>
      </c>
      <c r="B570" s="322" t="s">
        <v>148</v>
      </c>
      <c r="C570" s="153">
        <f t="shared" si="56"/>
        <v>1.0525858877506045</v>
      </c>
      <c r="D570" s="153">
        <f t="shared" si="58"/>
        <v>1.0526146664157756</v>
      </c>
      <c r="E570" s="169">
        <f t="shared" si="57"/>
        <v>2.8778665171147466E-05</v>
      </c>
      <c r="F570" s="148"/>
      <c r="G570" s="31"/>
    </row>
    <row r="571" spans="1:7" ht="12.75" customHeight="1">
      <c r="A571" s="183">
        <v>13</v>
      </c>
      <c r="B571" s="322" t="s">
        <v>212</v>
      </c>
      <c r="C571" s="153">
        <f t="shared" si="56"/>
        <v>0.7444850270410354</v>
      </c>
      <c r="D571" s="153">
        <f t="shared" si="58"/>
        <v>0.7444556633541314</v>
      </c>
      <c r="E571" s="169">
        <f t="shared" si="57"/>
        <v>-2.936368690398261E-05</v>
      </c>
      <c r="F571" s="148"/>
      <c r="G571" s="31"/>
    </row>
    <row r="572" spans="1:7" ht="12.75" customHeight="1">
      <c r="A572" s="183">
        <v>14</v>
      </c>
      <c r="B572" s="322" t="s">
        <v>150</v>
      </c>
      <c r="C572" s="153">
        <f t="shared" si="56"/>
        <v>1.0181192270856587</v>
      </c>
      <c r="D572" s="153">
        <f t="shared" si="58"/>
        <v>1.0181567739829551</v>
      </c>
      <c r="E572" s="169">
        <f t="shared" si="57"/>
        <v>3.754689729640326E-05</v>
      </c>
      <c r="F572" s="148"/>
      <c r="G572" s="31"/>
    </row>
    <row r="573" spans="1:7" ht="12.75" customHeight="1">
      <c r="A573" s="183">
        <v>15</v>
      </c>
      <c r="B573" s="322" t="s">
        <v>151</v>
      </c>
      <c r="C573" s="153">
        <f t="shared" si="56"/>
        <v>0.8871028749274943</v>
      </c>
      <c r="D573" s="153">
        <f t="shared" si="58"/>
        <v>0.8870736052999282</v>
      </c>
      <c r="E573" s="169">
        <f t="shared" si="57"/>
        <v>-2.9269627566108625E-05</v>
      </c>
      <c r="F573" s="148"/>
      <c r="G573" s="31"/>
    </row>
    <row r="574" spans="1:7" ht="12.75" customHeight="1">
      <c r="A574" s="183">
        <v>16</v>
      </c>
      <c r="B574" s="322" t="s">
        <v>152</v>
      </c>
      <c r="C574" s="153">
        <f t="shared" si="56"/>
        <v>0.8691966633521724</v>
      </c>
      <c r="D574" s="153">
        <f t="shared" si="58"/>
        <v>0.8692423950863853</v>
      </c>
      <c r="E574" s="169">
        <f t="shared" si="57"/>
        <v>4.5731734212961506E-05</v>
      </c>
      <c r="F574" s="148"/>
      <c r="G574" s="31"/>
    </row>
    <row r="575" spans="1:7" ht="12.75" customHeight="1">
      <c r="A575" s="183">
        <v>17</v>
      </c>
      <c r="B575" s="322" t="s">
        <v>153</v>
      </c>
      <c r="C575" s="153">
        <f t="shared" si="56"/>
        <v>0.9407078611060334</v>
      </c>
      <c r="D575" s="153">
        <f t="shared" si="58"/>
        <v>0.9407540408329697</v>
      </c>
      <c r="E575" s="169">
        <f t="shared" si="57"/>
        <v>4.617972693621297E-05</v>
      </c>
      <c r="F575" s="148"/>
      <c r="G575" s="31" t="s">
        <v>14</v>
      </c>
    </row>
    <row r="576" spans="1:7" ht="12.75" customHeight="1">
      <c r="A576" s="183">
        <v>18</v>
      </c>
      <c r="B576" s="322" t="s">
        <v>154</v>
      </c>
      <c r="C576" s="153">
        <f t="shared" si="56"/>
        <v>0.9440247129895434</v>
      </c>
      <c r="D576" s="153">
        <f t="shared" si="58"/>
        <v>0.9440849250098067</v>
      </c>
      <c r="E576" s="169">
        <f t="shared" si="57"/>
        <v>6.0212020263294974E-05</v>
      </c>
      <c r="F576" s="148"/>
      <c r="G576" s="31" t="s">
        <v>14</v>
      </c>
    </row>
    <row r="577" spans="1:8" ht="12.75" customHeight="1">
      <c r="A577" s="183">
        <v>19</v>
      </c>
      <c r="B577" s="322" t="s">
        <v>155</v>
      </c>
      <c r="C577" s="153">
        <f t="shared" si="56"/>
        <v>0.8751715371239374</v>
      </c>
      <c r="D577" s="153">
        <f t="shared" si="58"/>
        <v>0.8751795668967561</v>
      </c>
      <c r="E577" s="169">
        <f t="shared" si="57"/>
        <v>8.029772818773928E-06</v>
      </c>
      <c r="F577" s="148"/>
      <c r="G577" s="31"/>
      <c r="H577" s="10" t="s">
        <v>14</v>
      </c>
    </row>
    <row r="578" spans="1:7" ht="12.75" customHeight="1">
      <c r="A578" s="183">
        <v>20</v>
      </c>
      <c r="B578" s="322" t="s">
        <v>182</v>
      </c>
      <c r="C578" s="153">
        <f t="shared" si="56"/>
        <v>0.9714112694907275</v>
      </c>
      <c r="D578" s="153">
        <f t="shared" si="58"/>
        <v>0.9713913441891281</v>
      </c>
      <c r="E578" s="169">
        <f t="shared" si="57"/>
        <v>-1.9925301599443834E-05</v>
      </c>
      <c r="F578" s="148"/>
      <c r="G578" s="31"/>
    </row>
    <row r="579" spans="1:7" ht="12.75" customHeight="1">
      <c r="A579" s="183">
        <v>21</v>
      </c>
      <c r="B579" s="322" t="s">
        <v>157</v>
      </c>
      <c r="C579" s="153">
        <f t="shared" si="56"/>
        <v>1.019670608920008</v>
      </c>
      <c r="D579" s="153">
        <f t="shared" si="58"/>
        <v>1.0196450247148021</v>
      </c>
      <c r="E579" s="169">
        <f t="shared" si="57"/>
        <v>-2.5584205205930743E-05</v>
      </c>
      <c r="F579" s="148"/>
      <c r="G579" s="31"/>
    </row>
    <row r="580" spans="1:7" ht="12.75" customHeight="1">
      <c r="A580" s="183">
        <v>22</v>
      </c>
      <c r="B580" s="322" t="s">
        <v>183</v>
      </c>
      <c r="C580" s="153">
        <f>E392</f>
        <v>0.9676168168992629</v>
      </c>
      <c r="D580" s="153">
        <f t="shared" si="58"/>
        <v>0.9676474227010229</v>
      </c>
      <c r="E580" s="169">
        <f t="shared" si="57"/>
        <v>3.060580175995309E-05</v>
      </c>
      <c r="F580" s="148"/>
      <c r="G580" s="31"/>
    </row>
    <row r="581" spans="1:7" ht="12.75" customHeight="1">
      <c r="A581" s="34"/>
      <c r="B581" s="1" t="s">
        <v>31</v>
      </c>
      <c r="C581" s="152">
        <f>E393</f>
        <v>0.9433817361486319</v>
      </c>
      <c r="D581" s="152">
        <f>E552</f>
        <v>0.9414003212294827</v>
      </c>
      <c r="E581" s="168">
        <f t="shared" si="57"/>
        <v>-0.0019814149191491603</v>
      </c>
      <c r="F581" s="42"/>
      <c r="G581" s="31"/>
    </row>
    <row r="582" spans="1:7" ht="14.25" customHeight="1">
      <c r="A582" s="72"/>
      <c r="B582" s="73"/>
      <c r="C582" s="74"/>
      <c r="D582" s="74"/>
      <c r="E582" s="75"/>
      <c r="F582" s="76"/>
      <c r="G582" s="77" t="s">
        <v>14</v>
      </c>
    </row>
    <row r="583" spans="1:8" ht="14.25">
      <c r="A583" s="47" t="s">
        <v>255</v>
      </c>
      <c r="B583" s="48"/>
      <c r="C583" s="48"/>
      <c r="D583" s="48"/>
      <c r="E583" s="48"/>
      <c r="F583" s="48"/>
      <c r="G583" s="48"/>
      <c r="H583" s="48"/>
    </row>
    <row r="584" spans="2:8" ht="11.25" customHeight="1">
      <c r="B584" s="48"/>
      <c r="C584" s="48"/>
      <c r="D584" s="48"/>
      <c r="E584" s="48"/>
      <c r="F584" s="48"/>
      <c r="G584" s="48"/>
      <c r="H584" s="48"/>
    </row>
    <row r="585" spans="2:8" ht="14.25" customHeight="1">
      <c r="B585" s="48"/>
      <c r="C585" s="48"/>
      <c r="D585" s="48"/>
      <c r="F585" s="59" t="s">
        <v>69</v>
      </c>
      <c r="G585" s="48"/>
      <c r="H585" s="48"/>
    </row>
    <row r="586" spans="1:6" ht="59.25" customHeight="1">
      <c r="A586" s="88" t="s">
        <v>34</v>
      </c>
      <c r="B586" s="204" t="s">
        <v>35</v>
      </c>
      <c r="C586" s="305" t="s">
        <v>256</v>
      </c>
      <c r="D586" s="305" t="s">
        <v>70</v>
      </c>
      <c r="E586" s="305" t="s">
        <v>71</v>
      </c>
      <c r="F586" s="204" t="s">
        <v>72</v>
      </c>
    </row>
    <row r="587" spans="1:6" ht="15" customHeight="1">
      <c r="A587" s="49">
        <v>1</v>
      </c>
      <c r="B587" s="306">
        <v>2</v>
      </c>
      <c r="C587" s="307">
        <v>3</v>
      </c>
      <c r="D587" s="307">
        <v>4</v>
      </c>
      <c r="E587" s="307">
        <v>5</v>
      </c>
      <c r="F587" s="306">
        <v>6</v>
      </c>
    </row>
    <row r="588" spans="1:7" ht="12.75" customHeight="1">
      <c r="A588" s="183">
        <v>1</v>
      </c>
      <c r="B588" s="321" t="s">
        <v>140</v>
      </c>
      <c r="C588" s="218">
        <f aca="true" t="shared" si="59" ref="C588:C594">D238</f>
        <v>11734338</v>
      </c>
      <c r="D588" s="309">
        <v>1416.0992999999999</v>
      </c>
      <c r="E588" s="222">
        <f aca="true" t="shared" si="60" ref="E588:E594">D371</f>
        <v>1416.0992999999999</v>
      </c>
      <c r="F588" s="205">
        <f>E588/D588</f>
        <v>1</v>
      </c>
      <c r="G588" s="31"/>
    </row>
    <row r="589" spans="1:7" ht="12.75" customHeight="1">
      <c r="A589" s="183">
        <v>2</v>
      </c>
      <c r="B589" s="321" t="s">
        <v>141</v>
      </c>
      <c r="C589" s="218">
        <f t="shared" si="59"/>
        <v>12194522</v>
      </c>
      <c r="D589" s="309">
        <v>1464.7482</v>
      </c>
      <c r="E589" s="222">
        <f t="shared" si="60"/>
        <v>1464.7482</v>
      </c>
      <c r="F589" s="205">
        <f aca="true" t="shared" si="61" ref="F589:F609">E589/D589</f>
        <v>1</v>
      </c>
      <c r="G589" s="31"/>
    </row>
    <row r="590" spans="1:7" ht="12.75" customHeight="1">
      <c r="A590" s="183">
        <v>3</v>
      </c>
      <c r="B590" s="321" t="s">
        <v>211</v>
      </c>
      <c r="C590" s="218">
        <f t="shared" si="59"/>
        <v>3957013</v>
      </c>
      <c r="D590" s="309">
        <v>475.61215</v>
      </c>
      <c r="E590" s="222">
        <f t="shared" si="60"/>
        <v>475.61215</v>
      </c>
      <c r="F590" s="205">
        <f t="shared" si="61"/>
        <v>1</v>
      </c>
      <c r="G590" s="31"/>
    </row>
    <row r="591" spans="1:7" ht="12.75" customHeight="1">
      <c r="A591" s="183">
        <v>4</v>
      </c>
      <c r="B591" s="322" t="s">
        <v>142</v>
      </c>
      <c r="C591" s="218">
        <f t="shared" si="59"/>
        <v>15958735</v>
      </c>
      <c r="D591" s="309">
        <v>1894.9797499999997</v>
      </c>
      <c r="E591" s="222">
        <f t="shared" si="60"/>
        <v>1894.97975</v>
      </c>
      <c r="F591" s="205">
        <f t="shared" si="61"/>
        <v>1.0000000000000002</v>
      </c>
      <c r="G591" s="31"/>
    </row>
    <row r="592" spans="1:7" ht="12.75" customHeight="1">
      <c r="A592" s="183">
        <v>5</v>
      </c>
      <c r="B592" s="322" t="s">
        <v>143</v>
      </c>
      <c r="C592" s="218">
        <f t="shared" si="59"/>
        <v>15172939</v>
      </c>
      <c r="D592" s="309">
        <v>1820.4736</v>
      </c>
      <c r="E592" s="222">
        <f t="shared" si="60"/>
        <v>1820.4736</v>
      </c>
      <c r="F592" s="205">
        <f>E592/D592</f>
        <v>1</v>
      </c>
      <c r="G592" s="31"/>
    </row>
    <row r="593" spans="1:7" ht="12.75" customHeight="1">
      <c r="A593" s="183">
        <v>6</v>
      </c>
      <c r="B593" s="322" t="s">
        <v>178</v>
      </c>
      <c r="C593" s="218">
        <f t="shared" si="59"/>
        <v>17520743</v>
      </c>
      <c r="D593" s="309">
        <v>2110.46035</v>
      </c>
      <c r="E593" s="222">
        <f t="shared" si="60"/>
        <v>2110.4603500000003</v>
      </c>
      <c r="F593" s="205">
        <f>E593/D593</f>
        <v>1.0000000000000002</v>
      </c>
      <c r="G593" s="31"/>
    </row>
    <row r="594" spans="1:7" ht="12.75" customHeight="1">
      <c r="A594" s="183">
        <v>7</v>
      </c>
      <c r="B594" s="322" t="s">
        <v>179</v>
      </c>
      <c r="C594" s="218">
        <f t="shared" si="59"/>
        <v>18510698</v>
      </c>
      <c r="D594" s="309">
        <v>2250.41875</v>
      </c>
      <c r="E594" s="222">
        <f t="shared" si="60"/>
        <v>2250.41875</v>
      </c>
      <c r="F594" s="205">
        <f>E594/D594</f>
        <v>1</v>
      </c>
      <c r="G594" s="31"/>
    </row>
    <row r="595" spans="1:7" ht="12.75" customHeight="1">
      <c r="A595" s="183">
        <v>8</v>
      </c>
      <c r="B595" s="322" t="s">
        <v>145</v>
      </c>
      <c r="C595" s="218">
        <f aca="true" t="shared" si="62" ref="C595:C609">D245</f>
        <v>6388406</v>
      </c>
      <c r="D595" s="309">
        <v>776.8167</v>
      </c>
      <c r="E595" s="222">
        <f aca="true" t="shared" si="63" ref="E595:E609">D378</f>
        <v>776.8167</v>
      </c>
      <c r="F595" s="205">
        <f t="shared" si="61"/>
        <v>1</v>
      </c>
      <c r="G595" s="31"/>
    </row>
    <row r="596" spans="1:7" ht="12.75" customHeight="1">
      <c r="A596" s="183">
        <v>9</v>
      </c>
      <c r="B596" s="322" t="s">
        <v>180</v>
      </c>
      <c r="C596" s="218">
        <f t="shared" si="62"/>
        <v>16491014</v>
      </c>
      <c r="D596" s="309">
        <v>1994.2931</v>
      </c>
      <c r="E596" s="222">
        <f t="shared" si="63"/>
        <v>1994.2931</v>
      </c>
      <c r="F596" s="205">
        <f t="shared" si="61"/>
        <v>1</v>
      </c>
      <c r="G596" s="31"/>
    </row>
    <row r="597" spans="1:7" ht="12.75" customHeight="1">
      <c r="A597" s="183">
        <v>10</v>
      </c>
      <c r="B597" s="322" t="s">
        <v>147</v>
      </c>
      <c r="C597" s="218">
        <f t="shared" si="62"/>
        <v>18676807</v>
      </c>
      <c r="D597" s="309">
        <v>2318.5611</v>
      </c>
      <c r="E597" s="222">
        <f t="shared" si="63"/>
        <v>2318.5611</v>
      </c>
      <c r="F597" s="205">
        <f t="shared" si="61"/>
        <v>1</v>
      </c>
      <c r="G597" s="31"/>
    </row>
    <row r="598" spans="1:7" ht="12.75" customHeight="1">
      <c r="A598" s="183">
        <v>11</v>
      </c>
      <c r="B598" s="322" t="s">
        <v>181</v>
      </c>
      <c r="C598" s="218">
        <f t="shared" si="62"/>
        <v>19170856</v>
      </c>
      <c r="D598" s="309">
        <v>2295.91805</v>
      </c>
      <c r="E598" s="222">
        <f t="shared" si="63"/>
        <v>2295.91805</v>
      </c>
      <c r="F598" s="205">
        <f t="shared" si="61"/>
        <v>1</v>
      </c>
      <c r="G598" s="31"/>
    </row>
    <row r="599" spans="1:7" ht="12.75" customHeight="1">
      <c r="A599" s="183">
        <v>12</v>
      </c>
      <c r="B599" s="322" t="s">
        <v>148</v>
      </c>
      <c r="C599" s="218">
        <f t="shared" si="62"/>
        <v>11934005</v>
      </c>
      <c r="D599" s="309">
        <v>1445.0230999999999</v>
      </c>
      <c r="E599" s="222">
        <f t="shared" si="63"/>
        <v>1445.0230999999999</v>
      </c>
      <c r="F599" s="205">
        <f t="shared" si="61"/>
        <v>1</v>
      </c>
      <c r="G599" s="31"/>
    </row>
    <row r="600" spans="1:7" ht="12.75" customHeight="1">
      <c r="A600" s="183">
        <v>13</v>
      </c>
      <c r="B600" s="322" t="s">
        <v>212</v>
      </c>
      <c r="C600" s="218">
        <f t="shared" si="62"/>
        <v>8118014</v>
      </c>
      <c r="D600" s="309">
        <v>980.7609</v>
      </c>
      <c r="E600" s="222">
        <f t="shared" si="63"/>
        <v>980.7609</v>
      </c>
      <c r="F600" s="205">
        <f t="shared" si="61"/>
        <v>1</v>
      </c>
      <c r="G600" s="31"/>
    </row>
    <row r="601" spans="1:7" ht="12.75" customHeight="1">
      <c r="A601" s="183">
        <v>14</v>
      </c>
      <c r="B601" s="322" t="s">
        <v>150</v>
      </c>
      <c r="C601" s="218">
        <f t="shared" si="62"/>
        <v>34516713</v>
      </c>
      <c r="D601" s="309">
        <v>4012.3981000000003</v>
      </c>
      <c r="E601" s="222">
        <f t="shared" si="63"/>
        <v>4012.3981000000003</v>
      </c>
      <c r="F601" s="205">
        <f t="shared" si="61"/>
        <v>1</v>
      </c>
      <c r="G601" s="31"/>
    </row>
    <row r="602" spans="1:7" ht="12.75" customHeight="1">
      <c r="A602" s="183">
        <v>15</v>
      </c>
      <c r="B602" s="322" t="s">
        <v>151</v>
      </c>
      <c r="C602" s="218">
        <f t="shared" si="62"/>
        <v>17157764</v>
      </c>
      <c r="D602" s="309">
        <v>2026.55285</v>
      </c>
      <c r="E602" s="222">
        <f t="shared" si="63"/>
        <v>2026.55285</v>
      </c>
      <c r="F602" s="205">
        <f t="shared" si="61"/>
        <v>1</v>
      </c>
      <c r="G602" s="31"/>
    </row>
    <row r="603" spans="1:7" ht="12.75" customHeight="1">
      <c r="A603" s="183">
        <v>16</v>
      </c>
      <c r="B603" s="322" t="s">
        <v>152</v>
      </c>
      <c r="C603" s="218">
        <f t="shared" si="62"/>
        <v>8830840</v>
      </c>
      <c r="D603" s="309">
        <v>1040.969</v>
      </c>
      <c r="E603" s="222">
        <f t="shared" si="63"/>
        <v>1040.969</v>
      </c>
      <c r="F603" s="205">
        <f t="shared" si="61"/>
        <v>1</v>
      </c>
      <c r="G603" s="31"/>
    </row>
    <row r="604" spans="1:7" ht="12.75" customHeight="1">
      <c r="A604" s="183">
        <v>17</v>
      </c>
      <c r="B604" s="322" t="s">
        <v>153</v>
      </c>
      <c r="C604" s="218">
        <f t="shared" si="62"/>
        <v>14142218</v>
      </c>
      <c r="D604" s="309">
        <v>1662.17605</v>
      </c>
      <c r="E604" s="222">
        <f t="shared" si="63"/>
        <v>1662.17605</v>
      </c>
      <c r="F604" s="205">
        <f t="shared" si="61"/>
        <v>1</v>
      </c>
      <c r="G604" s="31"/>
    </row>
    <row r="605" spans="1:7" ht="12.75" customHeight="1">
      <c r="A605" s="183">
        <v>18</v>
      </c>
      <c r="B605" s="322" t="s">
        <v>154</v>
      </c>
      <c r="C605" s="218">
        <f t="shared" si="62"/>
        <v>7955039</v>
      </c>
      <c r="D605" s="309">
        <v>949.9766</v>
      </c>
      <c r="E605" s="222">
        <f t="shared" si="63"/>
        <v>949.9766</v>
      </c>
      <c r="F605" s="205">
        <f t="shared" si="61"/>
        <v>1</v>
      </c>
      <c r="G605" s="31"/>
    </row>
    <row r="606" spans="1:8" ht="12.75" customHeight="1">
      <c r="A606" s="183">
        <v>19</v>
      </c>
      <c r="B606" s="322" t="s">
        <v>155</v>
      </c>
      <c r="C606" s="218">
        <f t="shared" si="62"/>
        <v>7548894</v>
      </c>
      <c r="D606" s="309">
        <v>913.8843999999999</v>
      </c>
      <c r="E606" s="222">
        <f t="shared" si="63"/>
        <v>913.8843999999999</v>
      </c>
      <c r="F606" s="205">
        <f t="shared" si="61"/>
        <v>1</v>
      </c>
      <c r="G606" s="31" t="s">
        <v>14</v>
      </c>
      <c r="H606" s="10" t="s">
        <v>14</v>
      </c>
    </row>
    <row r="607" spans="1:7" ht="12.75" customHeight="1">
      <c r="A607" s="183">
        <v>20</v>
      </c>
      <c r="B607" s="322" t="s">
        <v>182</v>
      </c>
      <c r="C607" s="218">
        <f t="shared" si="62"/>
        <v>20901498</v>
      </c>
      <c r="D607" s="309">
        <v>2509.79425</v>
      </c>
      <c r="E607" s="222">
        <f t="shared" si="63"/>
        <v>2509.79425</v>
      </c>
      <c r="F607" s="205">
        <f t="shared" si="61"/>
        <v>1</v>
      </c>
      <c r="G607" s="31"/>
    </row>
    <row r="608" spans="1:7" ht="12.75" customHeight="1">
      <c r="A608" s="183">
        <v>21</v>
      </c>
      <c r="B608" s="322" t="s">
        <v>157</v>
      </c>
      <c r="C608" s="218">
        <f t="shared" si="62"/>
        <v>15273609</v>
      </c>
      <c r="D608" s="309">
        <v>1828.70215</v>
      </c>
      <c r="E608" s="222">
        <f t="shared" si="63"/>
        <v>1828.70215</v>
      </c>
      <c r="F608" s="205">
        <f t="shared" si="61"/>
        <v>1</v>
      </c>
      <c r="G608" s="31"/>
    </row>
    <row r="609" spans="1:7" ht="12.75" customHeight="1">
      <c r="A609" s="183">
        <v>22</v>
      </c>
      <c r="B609" s="322" t="s">
        <v>183</v>
      </c>
      <c r="C609" s="218">
        <f t="shared" si="62"/>
        <v>14799590</v>
      </c>
      <c r="D609" s="310">
        <v>1757.7719499999998</v>
      </c>
      <c r="E609" s="222">
        <f t="shared" si="63"/>
        <v>1757.7719499999998</v>
      </c>
      <c r="F609" s="205">
        <f t="shared" si="61"/>
        <v>1</v>
      </c>
      <c r="G609" s="31"/>
    </row>
    <row r="610" spans="1:9" ht="12.75" customHeight="1">
      <c r="A610" s="34"/>
      <c r="B610" s="216" t="s">
        <v>31</v>
      </c>
      <c r="C610" s="220">
        <f>SUM(C588:C609)</f>
        <v>316954255</v>
      </c>
      <c r="D610" s="311">
        <f>SUM(D588:D609)</f>
        <v>37946.390400000004</v>
      </c>
      <c r="E610" s="311">
        <f>SUM(E588:E609)</f>
        <v>37946.390400000004</v>
      </c>
      <c r="F610" s="308">
        <f>E610/D610</f>
        <v>1</v>
      </c>
      <c r="G610" s="31"/>
      <c r="I610" s="10">
        <f>150*71/100</f>
        <v>106.5</v>
      </c>
    </row>
    <row r="611" spans="1:7" ht="6.75" customHeight="1">
      <c r="A611" s="97"/>
      <c r="B611" s="73"/>
      <c r="C611" s="74"/>
      <c r="D611" s="74"/>
      <c r="E611" s="75"/>
      <c r="F611" s="76"/>
      <c r="G611" s="77"/>
    </row>
    <row r="612" spans="1:8" ht="14.25">
      <c r="A612" s="47" t="s">
        <v>257</v>
      </c>
      <c r="B612" s="48"/>
      <c r="C612" s="48"/>
      <c r="D612" s="48"/>
      <c r="E612" s="48"/>
      <c r="F612" s="48"/>
      <c r="G612" s="48"/>
      <c r="H612" s="48"/>
    </row>
    <row r="613" spans="2:8" ht="11.25" customHeight="1">
      <c r="B613" s="48"/>
      <c r="C613" s="48"/>
      <c r="D613" s="48"/>
      <c r="E613" s="48"/>
      <c r="F613" s="48"/>
      <c r="G613" s="48"/>
      <c r="H613" s="48"/>
    </row>
    <row r="614" spans="2:8" ht="14.25" customHeight="1">
      <c r="B614" s="48"/>
      <c r="C614" s="48"/>
      <c r="D614" s="48"/>
      <c r="F614" s="59" t="s">
        <v>125</v>
      </c>
      <c r="G614" s="48"/>
      <c r="H614" s="48"/>
    </row>
    <row r="615" spans="1:6" ht="57.75" customHeight="1">
      <c r="A615" s="88" t="s">
        <v>34</v>
      </c>
      <c r="B615" s="88" t="s">
        <v>35</v>
      </c>
      <c r="C615" s="129" t="str">
        <f>C586</f>
        <v>No. of Meals served during 01.4.19 to 31.03.20</v>
      </c>
      <c r="D615" s="129" t="s">
        <v>73</v>
      </c>
      <c r="E615" s="129" t="s">
        <v>74</v>
      </c>
      <c r="F615" s="88" t="s">
        <v>72</v>
      </c>
    </row>
    <row r="616" spans="1:6" ht="15" customHeight="1">
      <c r="A616" s="49">
        <v>1</v>
      </c>
      <c r="B616" s="49">
        <v>2</v>
      </c>
      <c r="C616" s="50">
        <v>3</v>
      </c>
      <c r="D616" s="50">
        <v>4</v>
      </c>
      <c r="E616" s="50">
        <v>5</v>
      </c>
      <c r="F616" s="49">
        <v>6</v>
      </c>
    </row>
    <row r="617" spans="1:7" ht="12.75" customHeight="1">
      <c r="A617" s="183">
        <v>1</v>
      </c>
      <c r="B617" s="321" t="s">
        <v>140</v>
      </c>
      <c r="C617" s="211">
        <f aca="true" t="shared" si="64" ref="C617:C622">C588</f>
        <v>11734338</v>
      </c>
      <c r="D617" s="315">
        <v>633.9271554</v>
      </c>
      <c r="E617" s="163">
        <f>D530</f>
        <v>633.9271554000001</v>
      </c>
      <c r="F617" s="167">
        <f aca="true" t="shared" si="65" ref="F617:F639">E617/D617</f>
        <v>1.0000000000000002</v>
      </c>
      <c r="G617" s="31"/>
    </row>
    <row r="618" spans="1:7" ht="12.75" customHeight="1">
      <c r="A618" s="183">
        <v>2</v>
      </c>
      <c r="B618" s="321" t="s">
        <v>141</v>
      </c>
      <c r="C618" s="211">
        <f t="shared" si="64"/>
        <v>12194522</v>
      </c>
      <c r="D618" s="315">
        <v>655.7166016000001</v>
      </c>
      <c r="E618" s="163">
        <f>D531</f>
        <v>655.7166016</v>
      </c>
      <c r="F618" s="167">
        <f t="shared" si="65"/>
        <v>0.9999999999999998</v>
      </c>
      <c r="G618" s="31"/>
    </row>
    <row r="619" spans="1:7" ht="12.75" customHeight="1">
      <c r="A619" s="183">
        <v>3</v>
      </c>
      <c r="B619" s="321" t="s">
        <v>211</v>
      </c>
      <c r="C619" s="211">
        <f t="shared" si="64"/>
        <v>3957013</v>
      </c>
      <c r="D619" s="315">
        <v>212.9144215</v>
      </c>
      <c r="E619" s="163">
        <f>D533</f>
        <v>828.0233614</v>
      </c>
      <c r="F619" s="167">
        <f t="shared" si="65"/>
        <v>3.888996130776421</v>
      </c>
      <c r="G619" s="31"/>
    </row>
    <row r="620" spans="1:7" ht="12.75" customHeight="1">
      <c r="A620" s="183">
        <v>4</v>
      </c>
      <c r="B620" s="322" t="s">
        <v>142</v>
      </c>
      <c r="C620" s="211">
        <f t="shared" si="64"/>
        <v>15958735</v>
      </c>
      <c r="D620" s="315">
        <v>848.3527155</v>
      </c>
      <c r="E620" s="163">
        <f>D534</f>
        <v>814.9658134</v>
      </c>
      <c r="F620" s="167">
        <f t="shared" si="65"/>
        <v>0.9606450224181547</v>
      </c>
      <c r="G620" s="31"/>
    </row>
    <row r="621" spans="1:7" ht="12.75" customHeight="1">
      <c r="A621" s="183">
        <v>5</v>
      </c>
      <c r="B621" s="322" t="s">
        <v>143</v>
      </c>
      <c r="C621" s="211">
        <f t="shared" si="64"/>
        <v>15172939</v>
      </c>
      <c r="D621" s="315">
        <v>814.9658134</v>
      </c>
      <c r="E621" s="163">
        <f>D535</f>
        <v>929.0611534000001</v>
      </c>
      <c r="F621" s="167">
        <f>E621/D621</f>
        <v>1.140000154759866</v>
      </c>
      <c r="G621" s="31"/>
    </row>
    <row r="622" spans="1:8" ht="12.75" customHeight="1">
      <c r="A622" s="183">
        <v>6</v>
      </c>
      <c r="B622" s="322" t="s">
        <v>178</v>
      </c>
      <c r="C622" s="211">
        <f t="shared" si="64"/>
        <v>17520743</v>
      </c>
      <c r="D622" s="315">
        <v>944.7694647000001</v>
      </c>
      <c r="E622" s="163">
        <f>D536</f>
        <v>1007.3889021</v>
      </c>
      <c r="F622" s="167">
        <f>E622/D622</f>
        <v>1.066280124135769</v>
      </c>
      <c r="G622" s="31"/>
      <c r="H622" s="10" t="s">
        <v>14</v>
      </c>
    </row>
    <row r="623" spans="1:7" ht="12.75" customHeight="1">
      <c r="A623" s="183">
        <v>7</v>
      </c>
      <c r="B623" s="322" t="s">
        <v>179</v>
      </c>
      <c r="C623" s="211">
        <f aca="true" t="shared" si="66" ref="C623:C638">C594</f>
        <v>18510698</v>
      </c>
      <c r="D623" s="315">
        <v>1007.3889021</v>
      </c>
      <c r="E623" s="163">
        <f aca="true" t="shared" si="67" ref="E623:E638">D536</f>
        <v>1007.3889021</v>
      </c>
      <c r="F623" s="167">
        <f t="shared" si="65"/>
        <v>1</v>
      </c>
      <c r="G623" s="31"/>
    </row>
    <row r="624" spans="1:7" ht="12.75" customHeight="1">
      <c r="A624" s="183">
        <v>8</v>
      </c>
      <c r="B624" s="322" t="s">
        <v>145</v>
      </c>
      <c r="C624" s="211">
        <f t="shared" si="66"/>
        <v>6388406</v>
      </c>
      <c r="D624" s="315">
        <v>347.73792940000004</v>
      </c>
      <c r="E624" s="163">
        <f t="shared" si="67"/>
        <v>347.7379294</v>
      </c>
      <c r="F624" s="167">
        <f t="shared" si="65"/>
        <v>0.9999999999999999</v>
      </c>
      <c r="G624" s="31"/>
    </row>
    <row r="625" spans="1:7" ht="12.75" customHeight="1">
      <c r="A625" s="183">
        <v>9</v>
      </c>
      <c r="B625" s="322" t="s">
        <v>180</v>
      </c>
      <c r="C625" s="211">
        <f t="shared" si="66"/>
        <v>16491014</v>
      </c>
      <c r="D625" s="315">
        <v>892.7529254000001</v>
      </c>
      <c r="E625" s="163">
        <f t="shared" si="67"/>
        <v>892.7529254000001</v>
      </c>
      <c r="F625" s="167">
        <f t="shared" si="65"/>
        <v>1</v>
      </c>
      <c r="G625" s="31"/>
    </row>
    <row r="626" spans="1:7" ht="12.75" customHeight="1">
      <c r="A626" s="183">
        <v>10</v>
      </c>
      <c r="B626" s="322" t="s">
        <v>147</v>
      </c>
      <c r="C626" s="211">
        <f t="shared" si="66"/>
        <v>18676807</v>
      </c>
      <c r="D626" s="315">
        <v>1037.813612</v>
      </c>
      <c r="E626" s="163">
        <f t="shared" si="67"/>
        <v>1037.8136120000001</v>
      </c>
      <c r="F626" s="167">
        <f t="shared" si="65"/>
        <v>1.0000000000000002</v>
      </c>
      <c r="G626" s="31"/>
    </row>
    <row r="627" spans="1:7" ht="12.75" customHeight="1">
      <c r="A627" s="183">
        <v>11</v>
      </c>
      <c r="B627" s="322" t="s">
        <v>181</v>
      </c>
      <c r="C627" s="211">
        <f t="shared" si="66"/>
        <v>19170856</v>
      </c>
      <c r="D627" s="315">
        <v>1027.8136215</v>
      </c>
      <c r="E627" s="163">
        <f t="shared" si="67"/>
        <v>1027.8136215</v>
      </c>
      <c r="F627" s="167">
        <f t="shared" si="65"/>
        <v>1</v>
      </c>
      <c r="G627" s="31"/>
    </row>
    <row r="628" spans="1:7" ht="12.75" customHeight="1">
      <c r="A628" s="183">
        <v>12</v>
      </c>
      <c r="B628" s="322" t="s">
        <v>148</v>
      </c>
      <c r="C628" s="211">
        <f t="shared" si="66"/>
        <v>11934005</v>
      </c>
      <c r="D628" s="315">
        <v>646.8671036000001</v>
      </c>
      <c r="E628" s="163">
        <f t="shared" si="67"/>
        <v>646.8671036000001</v>
      </c>
      <c r="F628" s="167">
        <f t="shared" si="65"/>
        <v>1</v>
      </c>
      <c r="G628" s="31"/>
    </row>
    <row r="629" spans="1:7" ht="12.75" customHeight="1">
      <c r="A629" s="183">
        <v>13</v>
      </c>
      <c r="B629" s="322" t="s">
        <v>212</v>
      </c>
      <c r="C629" s="211">
        <f t="shared" si="66"/>
        <v>8118014</v>
      </c>
      <c r="D629" s="315">
        <v>439.04296420000003</v>
      </c>
      <c r="E629" s="163">
        <f t="shared" si="67"/>
        <v>439.04296420000003</v>
      </c>
      <c r="F629" s="167">
        <f t="shared" si="65"/>
        <v>1</v>
      </c>
      <c r="G629" s="31"/>
    </row>
    <row r="630" spans="1:7" ht="12.75" customHeight="1">
      <c r="A630" s="183">
        <v>14</v>
      </c>
      <c r="B630" s="322" t="s">
        <v>150</v>
      </c>
      <c r="C630" s="211">
        <f t="shared" si="66"/>
        <v>34516713</v>
      </c>
      <c r="D630" s="315">
        <v>1796.4328952</v>
      </c>
      <c r="E630" s="163">
        <f t="shared" si="67"/>
        <v>1796.4328951999998</v>
      </c>
      <c r="F630" s="167">
        <f t="shared" si="65"/>
        <v>0.9999999999999999</v>
      </c>
      <c r="G630" s="31"/>
    </row>
    <row r="631" spans="1:7" ht="12.75" customHeight="1">
      <c r="A631" s="183">
        <v>15</v>
      </c>
      <c r="B631" s="322" t="s">
        <v>151</v>
      </c>
      <c r="C631" s="211">
        <f t="shared" si="66"/>
        <v>17157764</v>
      </c>
      <c r="D631" s="315">
        <v>907.2741239</v>
      </c>
      <c r="E631" s="163">
        <f t="shared" si="67"/>
        <v>907.2741239000001</v>
      </c>
      <c r="F631" s="167">
        <f t="shared" si="65"/>
        <v>1.0000000000000002</v>
      </c>
      <c r="G631" s="31"/>
    </row>
    <row r="632" spans="1:7" ht="12.75" customHeight="1">
      <c r="A632" s="183">
        <v>16</v>
      </c>
      <c r="B632" s="322" t="s">
        <v>152</v>
      </c>
      <c r="C632" s="211">
        <f t="shared" si="66"/>
        <v>8830840</v>
      </c>
      <c r="D632" s="315">
        <v>466.03834200000006</v>
      </c>
      <c r="E632" s="163">
        <f t="shared" si="67"/>
        <v>466.03834199999994</v>
      </c>
      <c r="F632" s="167">
        <f t="shared" si="65"/>
        <v>0.9999999999999998</v>
      </c>
      <c r="G632" s="31"/>
    </row>
    <row r="633" spans="1:7" ht="12.75" customHeight="1">
      <c r="A633" s="183">
        <v>17</v>
      </c>
      <c r="B633" s="322" t="s">
        <v>153</v>
      </c>
      <c r="C633" s="211">
        <f t="shared" si="66"/>
        <v>14142218</v>
      </c>
      <c r="D633" s="315">
        <v>744.1589619000001</v>
      </c>
      <c r="E633" s="163">
        <f t="shared" si="67"/>
        <v>744.1589619</v>
      </c>
      <c r="F633" s="167">
        <f t="shared" si="65"/>
        <v>0.9999999999999999</v>
      </c>
      <c r="G633" s="31" t="s">
        <v>14</v>
      </c>
    </row>
    <row r="634" spans="1:7" ht="12.75" customHeight="1">
      <c r="A634" s="183">
        <v>18</v>
      </c>
      <c r="B634" s="322" t="s">
        <v>154</v>
      </c>
      <c r="C634" s="211">
        <f t="shared" si="66"/>
        <v>7955039</v>
      </c>
      <c r="D634" s="315">
        <v>425.2805714</v>
      </c>
      <c r="E634" s="163">
        <f t="shared" si="67"/>
        <v>425.28057140000004</v>
      </c>
      <c r="F634" s="167">
        <f t="shared" si="65"/>
        <v>1.0000000000000002</v>
      </c>
      <c r="G634" s="31"/>
    </row>
    <row r="635" spans="1:7" ht="12.75" customHeight="1">
      <c r="A635" s="183">
        <v>19</v>
      </c>
      <c r="B635" s="322" t="s">
        <v>155</v>
      </c>
      <c r="C635" s="211">
        <f t="shared" si="66"/>
        <v>7548894</v>
      </c>
      <c r="D635" s="315">
        <v>409.10222120000003</v>
      </c>
      <c r="E635" s="163">
        <f t="shared" si="67"/>
        <v>409.1022212</v>
      </c>
      <c r="F635" s="167">
        <f t="shared" si="65"/>
        <v>0.9999999999999999</v>
      </c>
      <c r="G635" s="31"/>
    </row>
    <row r="636" spans="1:7" ht="12.75" customHeight="1">
      <c r="A636" s="183">
        <v>20</v>
      </c>
      <c r="B636" s="322" t="s">
        <v>182</v>
      </c>
      <c r="C636" s="211">
        <f t="shared" si="66"/>
        <v>20901498</v>
      </c>
      <c r="D636" s="315">
        <v>1123.5485351000002</v>
      </c>
      <c r="E636" s="163">
        <f t="shared" si="67"/>
        <v>1123.5485351</v>
      </c>
      <c r="F636" s="167">
        <f t="shared" si="65"/>
        <v>0.9999999999999998</v>
      </c>
      <c r="G636" s="31"/>
    </row>
    <row r="637" spans="1:7" ht="12.75" customHeight="1">
      <c r="A637" s="183">
        <v>21</v>
      </c>
      <c r="B637" s="322" t="s">
        <v>157</v>
      </c>
      <c r="C637" s="211">
        <f t="shared" si="66"/>
        <v>15273609</v>
      </c>
      <c r="D637" s="315">
        <v>818.6558807</v>
      </c>
      <c r="E637" s="163">
        <f t="shared" si="67"/>
        <v>818.6558807</v>
      </c>
      <c r="F637" s="167">
        <f t="shared" si="65"/>
        <v>1</v>
      </c>
      <c r="G637" s="31"/>
    </row>
    <row r="638" spans="1:7" ht="12.75" customHeight="1">
      <c r="A638" s="183">
        <v>22</v>
      </c>
      <c r="B638" s="322" t="s">
        <v>183</v>
      </c>
      <c r="C638" s="211">
        <f t="shared" si="66"/>
        <v>14799590</v>
      </c>
      <c r="D638" s="315">
        <v>786.9262077000001</v>
      </c>
      <c r="E638" s="163">
        <f t="shared" si="67"/>
        <v>786.9262077000001</v>
      </c>
      <c r="F638" s="167">
        <f t="shared" si="65"/>
        <v>1</v>
      </c>
      <c r="G638" s="31"/>
    </row>
    <row r="639" spans="1:10" ht="12.75" customHeight="1">
      <c r="A639" s="34"/>
      <c r="B639" s="1" t="s">
        <v>31</v>
      </c>
      <c r="C639" s="209">
        <f>SUM(C617:C638)</f>
        <v>316954255</v>
      </c>
      <c r="D639" s="316">
        <f>SUM(D617:D638)</f>
        <v>16987.480969400003</v>
      </c>
      <c r="E639" s="164">
        <f>SUM(E617:E638)</f>
        <v>17745.9177846</v>
      </c>
      <c r="F639" s="152">
        <f t="shared" si="65"/>
        <v>1.044646808821519</v>
      </c>
      <c r="G639" s="31"/>
      <c r="I639" s="126">
        <f>4.13*F639</f>
        <v>4.314391320432874</v>
      </c>
      <c r="J639" s="126">
        <f>6.18*F639</f>
        <v>6.455917278516988</v>
      </c>
    </row>
    <row r="640" spans="1:8" ht="13.5" customHeight="1">
      <c r="A640" s="72"/>
      <c r="B640" s="73"/>
      <c r="C640" s="74"/>
      <c r="D640" s="74"/>
      <c r="E640" s="75"/>
      <c r="F640" s="76"/>
      <c r="G640" s="77"/>
      <c r="H640" s="10" t="s">
        <v>14</v>
      </c>
    </row>
    <row r="641" spans="1:7" ht="13.5" customHeight="1">
      <c r="A641" s="101" t="s">
        <v>75</v>
      </c>
      <c r="B641" s="101"/>
      <c r="C641" s="101"/>
      <c r="D641" s="102"/>
      <c r="E641" s="102"/>
      <c r="F641" s="102"/>
      <c r="G641" s="102"/>
    </row>
    <row r="642" spans="1:7" ht="13.5" customHeight="1">
      <c r="A642" s="101"/>
      <c r="B642" s="101"/>
      <c r="C642" s="101"/>
      <c r="D642" s="102"/>
      <c r="E642" s="102"/>
      <c r="F642" s="102"/>
      <c r="G642" s="102"/>
    </row>
    <row r="643" spans="1:7" ht="13.5" customHeight="1">
      <c r="A643" s="101" t="s">
        <v>76</v>
      </c>
      <c r="B643" s="101"/>
      <c r="C643" s="101"/>
      <c r="D643" s="102"/>
      <c r="E643" s="102"/>
      <c r="F643" s="102"/>
      <c r="G643" s="102"/>
    </row>
    <row r="644" spans="1:7" ht="13.5" customHeight="1">
      <c r="A644" s="101" t="s">
        <v>258</v>
      </c>
      <c r="B644" s="101"/>
      <c r="C644" s="101"/>
      <c r="D644" s="102"/>
      <c r="E644" s="102"/>
      <c r="F644" s="102"/>
      <c r="G644" s="102"/>
    </row>
    <row r="645" spans="1:8" ht="36.75" customHeight="1">
      <c r="A645" s="88" t="s">
        <v>41</v>
      </c>
      <c r="B645" s="88" t="s">
        <v>42</v>
      </c>
      <c r="C645" s="88" t="s">
        <v>259</v>
      </c>
      <c r="D645" s="88" t="s">
        <v>115</v>
      </c>
      <c r="E645" s="88" t="s">
        <v>117</v>
      </c>
      <c r="F645" s="177"/>
      <c r="G645" s="104"/>
      <c r="H645" s="10" t="s">
        <v>14</v>
      </c>
    </row>
    <row r="646" spans="1:7" ht="14.25">
      <c r="A646" s="103">
        <v>1</v>
      </c>
      <c r="B646" s="103">
        <v>2</v>
      </c>
      <c r="C646" s="103">
        <v>3</v>
      </c>
      <c r="D646" s="103">
        <v>4</v>
      </c>
      <c r="E646" s="103" t="s">
        <v>116</v>
      </c>
      <c r="F646" s="176"/>
      <c r="G646" s="176"/>
    </row>
    <row r="647" spans="1:7" ht="12.75" customHeight="1">
      <c r="A647" s="183">
        <v>1</v>
      </c>
      <c r="B647" s="321" t="s">
        <v>140</v>
      </c>
      <c r="C647" s="312">
        <v>1610</v>
      </c>
      <c r="D647" s="312">
        <v>1446</v>
      </c>
      <c r="E647" s="312">
        <f>D647-C647</f>
        <v>-164</v>
      </c>
      <c r="F647" s="178"/>
      <c r="G647" s="42"/>
    </row>
    <row r="648" spans="1:7" ht="12.75" customHeight="1">
      <c r="A648" s="183">
        <v>2</v>
      </c>
      <c r="B648" s="321" t="s">
        <v>141</v>
      </c>
      <c r="C648" s="312">
        <v>1477</v>
      </c>
      <c r="D648" s="312">
        <v>1398</v>
      </c>
      <c r="E648" s="312">
        <f aca="true" t="shared" si="68" ref="E648:E669">D648-C648</f>
        <v>-79</v>
      </c>
      <c r="F648" s="178"/>
      <c r="G648" s="42"/>
    </row>
    <row r="649" spans="1:7" ht="12.75" customHeight="1">
      <c r="A649" s="183">
        <v>3</v>
      </c>
      <c r="B649" s="321" t="s">
        <v>211</v>
      </c>
      <c r="C649" s="312">
        <v>617</v>
      </c>
      <c r="D649" s="312">
        <v>617</v>
      </c>
      <c r="E649" s="312">
        <f t="shared" si="68"/>
        <v>0</v>
      </c>
      <c r="F649" s="178"/>
      <c r="G649" s="42"/>
    </row>
    <row r="650" spans="1:8" ht="12.75" customHeight="1">
      <c r="A650" s="183">
        <v>4</v>
      </c>
      <c r="B650" s="322" t="s">
        <v>142</v>
      </c>
      <c r="C650" s="312">
        <v>757</v>
      </c>
      <c r="D650" s="312">
        <v>1060</v>
      </c>
      <c r="E650" s="312">
        <f t="shared" si="68"/>
        <v>303</v>
      </c>
      <c r="F650" s="178"/>
      <c r="G650" s="42"/>
      <c r="H650" s="10" t="s">
        <v>14</v>
      </c>
    </row>
    <row r="651" spans="1:7" ht="12.75" customHeight="1">
      <c r="A651" s="183">
        <v>5</v>
      </c>
      <c r="B651" s="322" t="s">
        <v>143</v>
      </c>
      <c r="C651" s="312">
        <v>1506</v>
      </c>
      <c r="D651" s="312">
        <v>1478</v>
      </c>
      <c r="E651" s="312">
        <f>D651-C651</f>
        <v>-28</v>
      </c>
      <c r="F651" s="178"/>
      <c r="G651" s="42"/>
    </row>
    <row r="652" spans="1:7" ht="12.75" customHeight="1">
      <c r="A652" s="183">
        <v>6</v>
      </c>
      <c r="B652" s="322" t="s">
        <v>178</v>
      </c>
      <c r="C652" s="312">
        <v>937</v>
      </c>
      <c r="D652" s="312">
        <v>953</v>
      </c>
      <c r="E652" s="312">
        <f>D652-C652</f>
        <v>16</v>
      </c>
      <c r="F652" s="178"/>
      <c r="G652" s="42"/>
    </row>
    <row r="653" spans="1:7" ht="12.75" customHeight="1">
      <c r="A653" s="183">
        <v>7</v>
      </c>
      <c r="B653" s="322" t="s">
        <v>179</v>
      </c>
      <c r="C653" s="312">
        <v>2114</v>
      </c>
      <c r="D653" s="312">
        <v>2072</v>
      </c>
      <c r="E653" s="312">
        <f>D653-C653</f>
        <v>-42</v>
      </c>
      <c r="F653" s="178"/>
      <c r="G653" s="42"/>
    </row>
    <row r="654" spans="1:7" ht="12.75" customHeight="1">
      <c r="A654" s="183">
        <v>8</v>
      </c>
      <c r="B654" s="322" t="s">
        <v>145</v>
      </c>
      <c r="C654" s="312">
        <v>1038</v>
      </c>
      <c r="D654" s="312">
        <v>1003</v>
      </c>
      <c r="E654" s="312">
        <f t="shared" si="68"/>
        <v>-35</v>
      </c>
      <c r="F654" s="178"/>
      <c r="G654" s="42"/>
    </row>
    <row r="655" spans="1:7" ht="12.75" customHeight="1">
      <c r="A655" s="183">
        <v>9</v>
      </c>
      <c r="B655" s="322" t="s">
        <v>180</v>
      </c>
      <c r="C655" s="312">
        <v>1812</v>
      </c>
      <c r="D655" s="312">
        <v>1720</v>
      </c>
      <c r="E655" s="312">
        <f t="shared" si="68"/>
        <v>-92</v>
      </c>
      <c r="F655" s="178"/>
      <c r="G655" s="42"/>
    </row>
    <row r="656" spans="1:7" ht="12.75" customHeight="1">
      <c r="A656" s="183">
        <v>10</v>
      </c>
      <c r="B656" s="322" t="s">
        <v>147</v>
      </c>
      <c r="C656" s="312">
        <v>1461</v>
      </c>
      <c r="D656" s="312">
        <v>1457</v>
      </c>
      <c r="E656" s="312">
        <f t="shared" si="68"/>
        <v>-4</v>
      </c>
      <c r="F656" s="178"/>
      <c r="G656" s="42"/>
    </row>
    <row r="657" spans="1:7" ht="12.75" customHeight="1">
      <c r="A657" s="183">
        <v>11</v>
      </c>
      <c r="B657" s="322" t="s">
        <v>181</v>
      </c>
      <c r="C657" s="312">
        <v>1837</v>
      </c>
      <c r="D657" s="312">
        <v>1894</v>
      </c>
      <c r="E657" s="312">
        <f t="shared" si="68"/>
        <v>57</v>
      </c>
      <c r="F657" s="178"/>
      <c r="G657" s="42"/>
    </row>
    <row r="658" spans="1:7" ht="12.75" customHeight="1">
      <c r="A658" s="183">
        <v>12</v>
      </c>
      <c r="B658" s="322" t="s">
        <v>148</v>
      </c>
      <c r="C658" s="312">
        <v>988</v>
      </c>
      <c r="D658" s="312">
        <v>969</v>
      </c>
      <c r="E658" s="312">
        <f t="shared" si="68"/>
        <v>-19</v>
      </c>
      <c r="F658" s="178"/>
      <c r="G658" s="42"/>
    </row>
    <row r="659" spans="1:7" ht="12.75" customHeight="1">
      <c r="A659" s="183">
        <v>13</v>
      </c>
      <c r="B659" s="322" t="s">
        <v>212</v>
      </c>
      <c r="C659" s="312">
        <v>1369</v>
      </c>
      <c r="D659" s="312">
        <v>1296</v>
      </c>
      <c r="E659" s="312">
        <f t="shared" si="68"/>
        <v>-73</v>
      </c>
      <c r="F659" s="178"/>
      <c r="G659" s="42"/>
    </row>
    <row r="660" spans="1:7" ht="12.75" customHeight="1">
      <c r="A660" s="183">
        <v>14</v>
      </c>
      <c r="B660" s="322" t="s">
        <v>150</v>
      </c>
      <c r="C660" s="312">
        <v>2411</v>
      </c>
      <c r="D660" s="312">
        <v>2401</v>
      </c>
      <c r="E660" s="312">
        <f t="shared" si="68"/>
        <v>-10</v>
      </c>
      <c r="F660" s="178"/>
      <c r="G660" s="42"/>
    </row>
    <row r="661" spans="1:7" ht="12.75" customHeight="1">
      <c r="A661" s="183">
        <v>15</v>
      </c>
      <c r="B661" s="322" t="s">
        <v>151</v>
      </c>
      <c r="C661" s="312">
        <v>1001</v>
      </c>
      <c r="D661" s="312">
        <v>1005</v>
      </c>
      <c r="E661" s="312">
        <f t="shared" si="68"/>
        <v>4</v>
      </c>
      <c r="F661" s="178"/>
      <c r="G661" s="42"/>
    </row>
    <row r="662" spans="1:7" ht="12.75" customHeight="1">
      <c r="A662" s="183">
        <v>16</v>
      </c>
      <c r="B662" s="322" t="s">
        <v>152</v>
      </c>
      <c r="C662" s="312">
        <v>932</v>
      </c>
      <c r="D662" s="312">
        <v>935</v>
      </c>
      <c r="E662" s="312">
        <f t="shared" si="68"/>
        <v>3</v>
      </c>
      <c r="F662" s="178"/>
      <c r="G662" s="42" t="s">
        <v>14</v>
      </c>
    </row>
    <row r="663" spans="1:7" ht="12.75" customHeight="1">
      <c r="A663" s="183">
        <v>17</v>
      </c>
      <c r="B663" s="322" t="s">
        <v>153</v>
      </c>
      <c r="C663" s="312">
        <v>1098</v>
      </c>
      <c r="D663" s="312">
        <v>1053</v>
      </c>
      <c r="E663" s="312">
        <f t="shared" si="68"/>
        <v>-45</v>
      </c>
      <c r="F663" s="178"/>
      <c r="G663" s="42"/>
    </row>
    <row r="664" spans="1:7" ht="12.75" customHeight="1">
      <c r="A664" s="183">
        <v>18</v>
      </c>
      <c r="B664" s="322" t="s">
        <v>154</v>
      </c>
      <c r="C664" s="312">
        <v>1272</v>
      </c>
      <c r="D664" s="312">
        <v>1210</v>
      </c>
      <c r="E664" s="312">
        <f t="shared" si="68"/>
        <v>-62</v>
      </c>
      <c r="F664" s="178"/>
      <c r="G664" s="42"/>
    </row>
    <row r="665" spans="1:7" ht="12.75" customHeight="1">
      <c r="A665" s="183">
        <v>19</v>
      </c>
      <c r="B665" s="322" t="s">
        <v>155</v>
      </c>
      <c r="C665" s="312">
        <v>1044</v>
      </c>
      <c r="D665" s="312">
        <v>916</v>
      </c>
      <c r="E665" s="312">
        <f t="shared" si="68"/>
        <v>-128</v>
      </c>
      <c r="F665" s="178"/>
      <c r="G665" s="42"/>
    </row>
    <row r="666" spans="1:7" ht="12.75" customHeight="1">
      <c r="A666" s="183">
        <v>20</v>
      </c>
      <c r="B666" s="322" t="s">
        <v>182</v>
      </c>
      <c r="C666" s="312">
        <v>1854</v>
      </c>
      <c r="D666" s="312">
        <v>2142</v>
      </c>
      <c r="E666" s="312">
        <f t="shared" si="68"/>
        <v>288</v>
      </c>
      <c r="F666" s="178"/>
      <c r="G666" s="42"/>
    </row>
    <row r="667" spans="1:7" ht="12.75" customHeight="1">
      <c r="A667" s="183">
        <v>21</v>
      </c>
      <c r="B667" s="322" t="s">
        <v>157</v>
      </c>
      <c r="C667" s="312">
        <v>1486</v>
      </c>
      <c r="D667" s="312">
        <v>1481</v>
      </c>
      <c r="E667" s="312">
        <f t="shared" si="68"/>
        <v>-5</v>
      </c>
      <c r="F667" s="178"/>
      <c r="G667" s="42"/>
    </row>
    <row r="668" spans="1:7" ht="12.75" customHeight="1">
      <c r="A668" s="183">
        <v>22</v>
      </c>
      <c r="B668" s="322" t="s">
        <v>183</v>
      </c>
      <c r="C668" s="312">
        <v>1802</v>
      </c>
      <c r="D668" s="312">
        <v>1694</v>
      </c>
      <c r="E668" s="312">
        <f t="shared" si="68"/>
        <v>-108</v>
      </c>
      <c r="F668" s="178"/>
      <c r="G668" s="42"/>
    </row>
    <row r="669" spans="1:7" ht="15" customHeight="1" thickBot="1">
      <c r="A669" s="34"/>
      <c r="B669" s="1" t="s">
        <v>31</v>
      </c>
      <c r="C669" s="313">
        <v>30423</v>
      </c>
      <c r="D669" s="313">
        <f>SUM(D647:D668)</f>
        <v>30200</v>
      </c>
      <c r="E669" s="312">
        <f t="shared" si="68"/>
        <v>-223</v>
      </c>
      <c r="F669" s="179"/>
      <c r="G669" s="38">
        <f>D669/C669</f>
        <v>0.9926700193932222</v>
      </c>
    </row>
    <row r="670" spans="1:13" ht="15" customHeight="1" thickBot="1">
      <c r="A670" s="40"/>
      <c r="B670" s="2"/>
      <c r="C670" s="174"/>
      <c r="D670" s="175"/>
      <c r="E670" s="175"/>
      <c r="F670" s="175"/>
      <c r="G670" s="38"/>
      <c r="K670" s="368">
        <v>18652</v>
      </c>
      <c r="L670" s="369">
        <v>18278</v>
      </c>
      <c r="M670" s="369">
        <v>18278</v>
      </c>
    </row>
    <row r="671" spans="1:13" ht="15" customHeight="1" thickBot="1">
      <c r="A671" s="40"/>
      <c r="B671" s="2"/>
      <c r="C671" s="174"/>
      <c r="D671" s="175"/>
      <c r="E671" s="175"/>
      <c r="F671" s="175"/>
      <c r="G671" s="38"/>
      <c r="K671" s="370">
        <v>11771</v>
      </c>
      <c r="L671" s="371">
        <v>11968</v>
      </c>
      <c r="M671" s="371">
        <v>11968</v>
      </c>
    </row>
    <row r="672" spans="1:13" ht="13.5" customHeight="1">
      <c r="A672" s="101" t="s">
        <v>76</v>
      </c>
      <c r="B672" s="101"/>
      <c r="C672" s="101"/>
      <c r="D672" s="102"/>
      <c r="E672" s="102"/>
      <c r="F672" s="102"/>
      <c r="G672" s="102"/>
      <c r="K672" s="10">
        <f>SUM(K670:K671)</f>
        <v>30423</v>
      </c>
      <c r="L672" s="10">
        <f>SUM(L670:L671)</f>
        <v>30246</v>
      </c>
      <c r="M672" s="10">
        <f>SUM(M670:M671)</f>
        <v>30246</v>
      </c>
    </row>
    <row r="673" spans="1:7" ht="13.5" customHeight="1">
      <c r="A673" s="101" t="s">
        <v>258</v>
      </c>
      <c r="B673" s="101"/>
      <c r="C673" s="101"/>
      <c r="D673" s="102"/>
      <c r="E673" s="102"/>
      <c r="F673" s="102"/>
      <c r="G673" s="102"/>
    </row>
    <row r="674" spans="1:7" ht="42" customHeight="1">
      <c r="A674" s="324" t="s">
        <v>41</v>
      </c>
      <c r="B674" s="324" t="s">
        <v>42</v>
      </c>
      <c r="C674" s="324" t="s">
        <v>260</v>
      </c>
      <c r="D674" s="324" t="s">
        <v>261</v>
      </c>
      <c r="E674" s="324" t="s">
        <v>77</v>
      </c>
      <c r="F674" s="324" t="s">
        <v>78</v>
      </c>
      <c r="G674" s="346" t="s">
        <v>79</v>
      </c>
    </row>
    <row r="675" spans="1:7" ht="14.25">
      <c r="A675" s="103">
        <v>1</v>
      </c>
      <c r="B675" s="103">
        <v>2</v>
      </c>
      <c r="C675" s="103">
        <v>3</v>
      </c>
      <c r="D675" s="103">
        <v>4</v>
      </c>
      <c r="E675" s="103">
        <v>5</v>
      </c>
      <c r="F675" s="103">
        <v>6</v>
      </c>
      <c r="G675" s="103">
        <v>7</v>
      </c>
    </row>
    <row r="676" spans="1:8" ht="12.75" customHeight="1">
      <c r="A676" s="183">
        <v>1</v>
      </c>
      <c r="B676" s="321" t="s">
        <v>140</v>
      </c>
      <c r="C676" s="234">
        <v>563.5</v>
      </c>
      <c r="D676" s="234">
        <v>0</v>
      </c>
      <c r="E676" s="234">
        <v>563.5</v>
      </c>
      <c r="F676" s="234">
        <f>D676+E676</f>
        <v>563.5</v>
      </c>
      <c r="G676" s="314">
        <f>F676/C676</f>
        <v>1</v>
      </c>
      <c r="H676" s="185"/>
    </row>
    <row r="677" spans="1:8" ht="12.75" customHeight="1">
      <c r="A677" s="183">
        <v>2</v>
      </c>
      <c r="B677" s="321" t="s">
        <v>141</v>
      </c>
      <c r="C677" s="234">
        <v>516.95</v>
      </c>
      <c r="D677" s="234">
        <v>49.489999999999995</v>
      </c>
      <c r="E677" s="234">
        <v>467.46</v>
      </c>
      <c r="F677" s="234">
        <f aca="true" t="shared" si="69" ref="F677:F697">D677+E677</f>
        <v>516.9499999999999</v>
      </c>
      <c r="G677" s="314">
        <f aca="true" t="shared" si="70" ref="G677:G697">F677/C677</f>
        <v>0.9999999999999998</v>
      </c>
      <c r="H677" s="185"/>
    </row>
    <row r="678" spans="1:8" ht="12.75" customHeight="1">
      <c r="A678" s="183">
        <v>3</v>
      </c>
      <c r="B678" s="321" t="s">
        <v>211</v>
      </c>
      <c r="C678" s="234">
        <v>215.95</v>
      </c>
      <c r="D678" s="234">
        <v>0</v>
      </c>
      <c r="E678" s="234">
        <v>215.95</v>
      </c>
      <c r="F678" s="234">
        <f t="shared" si="69"/>
        <v>215.95</v>
      </c>
      <c r="G678" s="314">
        <f t="shared" si="70"/>
        <v>1</v>
      </c>
      <c r="H678" s="185"/>
    </row>
    <row r="679" spans="1:8" s="210" customFormat="1" ht="12.75" customHeight="1">
      <c r="A679" s="183">
        <v>4</v>
      </c>
      <c r="B679" s="322" t="s">
        <v>142</v>
      </c>
      <c r="C679" s="234">
        <v>264.95</v>
      </c>
      <c r="D679" s="234">
        <v>26.950000000000003</v>
      </c>
      <c r="E679" s="234">
        <v>238</v>
      </c>
      <c r="F679" s="234">
        <f t="shared" si="69"/>
        <v>264.95</v>
      </c>
      <c r="G679" s="314">
        <f t="shared" si="70"/>
        <v>1</v>
      </c>
      <c r="H679" s="185"/>
    </row>
    <row r="680" spans="1:8" s="210" customFormat="1" ht="12.75" customHeight="1">
      <c r="A680" s="183">
        <v>5</v>
      </c>
      <c r="B680" s="322" t="s">
        <v>143</v>
      </c>
      <c r="C680" s="234">
        <v>527.1</v>
      </c>
      <c r="D680" s="234">
        <v>0</v>
      </c>
      <c r="E680" s="234">
        <v>527.1</v>
      </c>
      <c r="F680" s="234">
        <f t="shared" si="69"/>
        <v>527.1</v>
      </c>
      <c r="G680" s="314">
        <f t="shared" si="70"/>
        <v>1</v>
      </c>
      <c r="H680" s="185"/>
    </row>
    <row r="681" spans="1:8" ht="12.75" customHeight="1">
      <c r="A681" s="183">
        <v>6</v>
      </c>
      <c r="B681" s="322" t="s">
        <v>178</v>
      </c>
      <c r="C681" s="234">
        <v>327.95000000000005</v>
      </c>
      <c r="D681" s="234">
        <v>33.22</v>
      </c>
      <c r="E681" s="234">
        <v>294.73</v>
      </c>
      <c r="F681" s="234">
        <f t="shared" si="69"/>
        <v>327.95000000000005</v>
      </c>
      <c r="G681" s="314">
        <f t="shared" si="70"/>
        <v>1</v>
      </c>
      <c r="H681" s="185"/>
    </row>
    <row r="682" spans="1:8" ht="12.75" customHeight="1">
      <c r="A682" s="183">
        <v>7</v>
      </c>
      <c r="B682" s="322" t="s">
        <v>179</v>
      </c>
      <c r="C682" s="234">
        <v>739.9</v>
      </c>
      <c r="D682" s="234">
        <v>72.52000000000001</v>
      </c>
      <c r="E682" s="234">
        <v>667.38</v>
      </c>
      <c r="F682" s="234">
        <f t="shared" si="69"/>
        <v>739.9</v>
      </c>
      <c r="G682" s="314">
        <f t="shared" si="70"/>
        <v>1</v>
      </c>
      <c r="H682" s="185"/>
    </row>
    <row r="683" spans="1:8" ht="12.75" customHeight="1">
      <c r="A683" s="183">
        <v>8</v>
      </c>
      <c r="B683" s="322" t="s">
        <v>145</v>
      </c>
      <c r="C683" s="234">
        <v>363.29999999999995</v>
      </c>
      <c r="D683" s="234">
        <v>0</v>
      </c>
      <c r="E683" s="234">
        <v>363.29999999999995</v>
      </c>
      <c r="F683" s="234">
        <f t="shared" si="69"/>
        <v>363.29999999999995</v>
      </c>
      <c r="G683" s="314">
        <f t="shared" si="70"/>
        <v>1</v>
      </c>
      <c r="H683" s="185"/>
    </row>
    <row r="684" spans="1:8" ht="12.75" customHeight="1">
      <c r="A684" s="183">
        <v>9</v>
      </c>
      <c r="B684" s="322" t="s">
        <v>180</v>
      </c>
      <c r="C684" s="234">
        <v>634.2</v>
      </c>
      <c r="D684" s="234">
        <v>60.379999999999995</v>
      </c>
      <c r="E684" s="234">
        <v>573.8199999999999</v>
      </c>
      <c r="F684" s="234">
        <f t="shared" si="69"/>
        <v>634.1999999999999</v>
      </c>
      <c r="G684" s="314">
        <f t="shared" si="70"/>
        <v>0.9999999999999998</v>
      </c>
      <c r="H684" s="185"/>
    </row>
    <row r="685" spans="1:8" ht="12.75" customHeight="1">
      <c r="A685" s="183">
        <v>10</v>
      </c>
      <c r="B685" s="322" t="s">
        <v>147</v>
      </c>
      <c r="C685" s="234">
        <v>511.34999999999997</v>
      </c>
      <c r="D685" s="234">
        <v>51.099999999999994</v>
      </c>
      <c r="E685" s="234">
        <v>460.24999999999994</v>
      </c>
      <c r="F685" s="234">
        <f t="shared" si="69"/>
        <v>511.3499999999999</v>
      </c>
      <c r="G685" s="314">
        <f t="shared" si="70"/>
        <v>0.9999999999999999</v>
      </c>
      <c r="H685" s="185"/>
    </row>
    <row r="686" spans="1:8" ht="12.75" customHeight="1">
      <c r="A686" s="183">
        <v>11</v>
      </c>
      <c r="B686" s="322" t="s">
        <v>181</v>
      </c>
      <c r="C686" s="234">
        <v>642.95</v>
      </c>
      <c r="D686" s="234">
        <v>63.28</v>
      </c>
      <c r="E686" s="234">
        <v>579.67</v>
      </c>
      <c r="F686" s="234">
        <f t="shared" si="69"/>
        <v>642.9499999999999</v>
      </c>
      <c r="G686" s="314">
        <f t="shared" si="70"/>
        <v>0.9999999999999998</v>
      </c>
      <c r="H686" s="185"/>
    </row>
    <row r="687" spans="1:8" ht="12.75" customHeight="1">
      <c r="A687" s="183">
        <v>12</v>
      </c>
      <c r="B687" s="322" t="s">
        <v>148</v>
      </c>
      <c r="C687" s="234">
        <v>345.8</v>
      </c>
      <c r="D687" s="234">
        <v>34.13</v>
      </c>
      <c r="E687" s="234">
        <v>311.66999999999996</v>
      </c>
      <c r="F687" s="234">
        <f t="shared" si="69"/>
        <v>345.79999999999995</v>
      </c>
      <c r="G687" s="314">
        <f t="shared" si="70"/>
        <v>0.9999999999999999</v>
      </c>
      <c r="H687" s="185"/>
    </row>
    <row r="688" spans="1:8" ht="12.75" customHeight="1">
      <c r="A688" s="183">
        <v>13</v>
      </c>
      <c r="B688" s="322" t="s">
        <v>212</v>
      </c>
      <c r="C688" s="234">
        <v>479.15</v>
      </c>
      <c r="D688" s="234">
        <v>0</v>
      </c>
      <c r="E688" s="234">
        <v>479.15</v>
      </c>
      <c r="F688" s="234">
        <f t="shared" si="69"/>
        <v>479.15</v>
      </c>
      <c r="G688" s="314">
        <f t="shared" si="70"/>
        <v>1</v>
      </c>
      <c r="H688" s="185"/>
    </row>
    <row r="689" spans="1:8" ht="12.75" customHeight="1">
      <c r="A689" s="183">
        <v>14</v>
      </c>
      <c r="B689" s="322" t="s">
        <v>150</v>
      </c>
      <c r="C689" s="234">
        <v>843.8499999999999</v>
      </c>
      <c r="D689" s="234">
        <v>0</v>
      </c>
      <c r="E689" s="234">
        <v>843.8499999999999</v>
      </c>
      <c r="F689" s="234">
        <f t="shared" si="69"/>
        <v>843.8499999999999</v>
      </c>
      <c r="G689" s="314">
        <f t="shared" si="70"/>
        <v>1</v>
      </c>
      <c r="H689" s="185"/>
    </row>
    <row r="690" spans="1:8" ht="12.75" customHeight="1">
      <c r="A690" s="183">
        <v>15</v>
      </c>
      <c r="B690" s="322" t="s">
        <v>151</v>
      </c>
      <c r="C690" s="234">
        <v>350.35</v>
      </c>
      <c r="D690" s="234">
        <v>34.69</v>
      </c>
      <c r="E690" s="234">
        <v>315.66</v>
      </c>
      <c r="F690" s="234">
        <f t="shared" si="69"/>
        <v>350.35</v>
      </c>
      <c r="G690" s="314">
        <f t="shared" si="70"/>
        <v>1</v>
      </c>
      <c r="H690" s="185"/>
    </row>
    <row r="691" spans="1:8" ht="12.75" customHeight="1">
      <c r="A691" s="183">
        <v>16</v>
      </c>
      <c r="B691" s="322" t="s">
        <v>152</v>
      </c>
      <c r="C691" s="234">
        <v>326.2</v>
      </c>
      <c r="D691" s="234">
        <v>62.08</v>
      </c>
      <c r="E691" s="234">
        <v>264.12</v>
      </c>
      <c r="F691" s="234">
        <f t="shared" si="69"/>
        <v>326.2</v>
      </c>
      <c r="G691" s="314">
        <f t="shared" si="70"/>
        <v>1</v>
      </c>
      <c r="H691" s="185"/>
    </row>
    <row r="692" spans="1:8" ht="12.75" customHeight="1">
      <c r="A692" s="183">
        <v>17</v>
      </c>
      <c r="B692" s="322" t="s">
        <v>153</v>
      </c>
      <c r="C692" s="234">
        <v>384.3</v>
      </c>
      <c r="D692" s="234">
        <v>0</v>
      </c>
      <c r="E692" s="234">
        <v>384.3</v>
      </c>
      <c r="F692" s="234">
        <f t="shared" si="69"/>
        <v>384.3</v>
      </c>
      <c r="G692" s="314">
        <f t="shared" si="70"/>
        <v>1</v>
      </c>
      <c r="H692" s="185"/>
    </row>
    <row r="693" spans="1:8" ht="12.75" customHeight="1">
      <c r="A693" s="183">
        <v>18</v>
      </c>
      <c r="B693" s="322" t="s">
        <v>154</v>
      </c>
      <c r="C693" s="234">
        <v>445.20000000000005</v>
      </c>
      <c r="D693" s="234">
        <v>0</v>
      </c>
      <c r="E693" s="234">
        <v>445.20000000000005</v>
      </c>
      <c r="F693" s="234">
        <f t="shared" si="69"/>
        <v>445.20000000000005</v>
      </c>
      <c r="G693" s="314">
        <f t="shared" si="70"/>
        <v>1</v>
      </c>
      <c r="H693" s="185"/>
    </row>
    <row r="694" spans="1:8" ht="12.75" customHeight="1">
      <c r="A694" s="183">
        <v>19</v>
      </c>
      <c r="B694" s="322" t="s">
        <v>155</v>
      </c>
      <c r="C694" s="234">
        <v>365.4</v>
      </c>
      <c r="D694" s="234">
        <v>0</v>
      </c>
      <c r="E694" s="234">
        <v>365.4</v>
      </c>
      <c r="F694" s="234">
        <f t="shared" si="69"/>
        <v>365.4</v>
      </c>
      <c r="G694" s="314">
        <f t="shared" si="70"/>
        <v>1</v>
      </c>
      <c r="H694" s="185"/>
    </row>
    <row r="695" spans="1:7" ht="12.75" customHeight="1">
      <c r="A695" s="183">
        <v>20</v>
      </c>
      <c r="B695" s="322" t="s">
        <v>182</v>
      </c>
      <c r="C695" s="234">
        <v>648.9</v>
      </c>
      <c r="D695" s="234">
        <v>0</v>
      </c>
      <c r="E695" s="234">
        <v>648.9</v>
      </c>
      <c r="F695" s="234">
        <f t="shared" si="69"/>
        <v>648.9</v>
      </c>
      <c r="G695" s="314">
        <f t="shared" si="70"/>
        <v>1</v>
      </c>
    </row>
    <row r="696" spans="1:8" ht="12.75" customHeight="1">
      <c r="A696" s="183">
        <v>21</v>
      </c>
      <c r="B696" s="322" t="s">
        <v>157</v>
      </c>
      <c r="C696" s="234">
        <v>520.0999999999999</v>
      </c>
      <c r="D696" s="234">
        <v>51.35</v>
      </c>
      <c r="E696" s="234">
        <v>468.75</v>
      </c>
      <c r="F696" s="234">
        <f t="shared" si="69"/>
        <v>520.1</v>
      </c>
      <c r="G696" s="314">
        <f t="shared" si="70"/>
        <v>1.0000000000000002</v>
      </c>
      <c r="H696" s="10" t="s">
        <v>14</v>
      </c>
    </row>
    <row r="697" spans="1:7" ht="12.75" customHeight="1">
      <c r="A697" s="183">
        <v>22</v>
      </c>
      <c r="B697" s="322" t="s">
        <v>183</v>
      </c>
      <c r="C697" s="234">
        <v>630.7</v>
      </c>
      <c r="D697" s="234">
        <v>59.3</v>
      </c>
      <c r="E697" s="234">
        <v>571.4</v>
      </c>
      <c r="F697" s="234">
        <f t="shared" si="69"/>
        <v>630.6999999999999</v>
      </c>
      <c r="G697" s="314">
        <f t="shared" si="70"/>
        <v>0.9999999999999998</v>
      </c>
    </row>
    <row r="698" spans="1:7" ht="15" customHeight="1">
      <c r="A698" s="34"/>
      <c r="B698" s="1" t="s">
        <v>31</v>
      </c>
      <c r="C698" s="159">
        <f>SUM(C676:C697)</f>
        <v>10648.050000000001</v>
      </c>
      <c r="D698" s="159">
        <f>SUM(D676:D697)</f>
        <v>598.4899999999999</v>
      </c>
      <c r="E698" s="159">
        <f>SUM(E676:E697)</f>
        <v>10049.56</v>
      </c>
      <c r="F698" s="311">
        <f>D698+E698</f>
        <v>10648.05</v>
      </c>
      <c r="G698" s="190">
        <f>F698/C698</f>
        <v>0.9999999999999998</v>
      </c>
    </row>
    <row r="699" spans="1:7" ht="13.5" customHeight="1">
      <c r="A699" s="72"/>
      <c r="B699" s="73"/>
      <c r="C699" s="74"/>
      <c r="D699" s="74"/>
      <c r="E699" s="75"/>
      <c r="F699" s="76"/>
      <c r="G699" s="77"/>
    </row>
    <row r="700" spans="1:7" ht="13.5" customHeight="1">
      <c r="A700" s="101" t="s">
        <v>80</v>
      </c>
      <c r="B700" s="101"/>
      <c r="C700" s="101"/>
      <c r="D700" s="101"/>
      <c r="E700" s="102"/>
      <c r="F700" s="102"/>
      <c r="G700" s="102"/>
    </row>
    <row r="701" spans="1:7" ht="13.5" customHeight="1">
      <c r="A701" s="101" t="s">
        <v>262</v>
      </c>
      <c r="B701" s="101"/>
      <c r="C701" s="101"/>
      <c r="D701" s="101"/>
      <c r="E701" s="102"/>
      <c r="F701" s="102"/>
      <c r="G701" s="102"/>
    </row>
    <row r="702" spans="1:7" ht="60">
      <c r="A702" s="324" t="s">
        <v>41</v>
      </c>
      <c r="B702" s="324" t="s">
        <v>42</v>
      </c>
      <c r="C702" s="324" t="s">
        <v>263</v>
      </c>
      <c r="D702" s="324" t="s">
        <v>81</v>
      </c>
      <c r="E702" s="324" t="s">
        <v>82</v>
      </c>
      <c r="F702" s="324" t="s">
        <v>83</v>
      </c>
      <c r="G702" s="104"/>
    </row>
    <row r="703" spans="1:7" ht="15">
      <c r="A703" s="103">
        <v>1</v>
      </c>
      <c r="B703" s="103">
        <v>2</v>
      </c>
      <c r="C703" s="103">
        <v>3</v>
      </c>
      <c r="D703" s="103">
        <v>4</v>
      </c>
      <c r="E703" s="103">
        <v>5</v>
      </c>
      <c r="F703" s="103">
        <v>6</v>
      </c>
      <c r="G703" s="104"/>
    </row>
    <row r="704" spans="1:7" ht="12.75" customHeight="1">
      <c r="A704" s="183">
        <v>1</v>
      </c>
      <c r="B704" s="321" t="s">
        <v>140</v>
      </c>
      <c r="C704" s="234">
        <f>C676</f>
        <v>563.5</v>
      </c>
      <c r="D704" s="234">
        <f>F676</f>
        <v>563.5</v>
      </c>
      <c r="E704" s="234">
        <v>506.09999999999997</v>
      </c>
      <c r="F704" s="235">
        <f>E704/C704</f>
        <v>0.8981366459627329</v>
      </c>
      <c r="G704" s="31"/>
    </row>
    <row r="705" spans="1:7" ht="12.75" customHeight="1">
      <c r="A705" s="183">
        <v>2</v>
      </c>
      <c r="B705" s="321" t="s">
        <v>141</v>
      </c>
      <c r="C705" s="234">
        <f>C677</f>
        <v>516.95</v>
      </c>
      <c r="D705" s="234">
        <f>F677</f>
        <v>516.9499999999999</v>
      </c>
      <c r="E705" s="234">
        <v>489.3</v>
      </c>
      <c r="F705" s="235">
        <f aca="true" t="shared" si="71" ref="F705:F725">E705/C705</f>
        <v>0.946513202437373</v>
      </c>
      <c r="G705" s="31"/>
    </row>
    <row r="706" spans="1:7" ht="12.75" customHeight="1">
      <c r="A706" s="183">
        <v>3</v>
      </c>
      <c r="B706" s="321" t="s">
        <v>211</v>
      </c>
      <c r="C706" s="234">
        <f>C678</f>
        <v>215.95</v>
      </c>
      <c r="D706" s="234">
        <f>F678</f>
        <v>215.95</v>
      </c>
      <c r="E706" s="234">
        <v>215.95</v>
      </c>
      <c r="F706" s="235">
        <f t="shared" si="71"/>
        <v>1</v>
      </c>
      <c r="G706" s="31"/>
    </row>
    <row r="707" spans="1:7" ht="12.75" customHeight="1">
      <c r="A707" s="183">
        <v>4</v>
      </c>
      <c r="B707" s="322" t="s">
        <v>142</v>
      </c>
      <c r="C707" s="234">
        <f>C679</f>
        <v>264.95</v>
      </c>
      <c r="D707" s="234">
        <f>F679</f>
        <v>264.95</v>
      </c>
      <c r="E707" s="234">
        <v>371</v>
      </c>
      <c r="F707" s="235">
        <f t="shared" si="71"/>
        <v>1.4002642007926025</v>
      </c>
      <c r="G707" s="31"/>
    </row>
    <row r="708" spans="1:7" ht="12.75" customHeight="1">
      <c r="A708" s="183">
        <v>5</v>
      </c>
      <c r="B708" s="322" t="s">
        <v>143</v>
      </c>
      <c r="C708" s="234">
        <f>C680</f>
        <v>527.1</v>
      </c>
      <c r="D708" s="234">
        <f>F680</f>
        <v>527.1</v>
      </c>
      <c r="E708" s="234">
        <v>517.3</v>
      </c>
      <c r="F708" s="235">
        <f t="shared" si="71"/>
        <v>0.9814077025232403</v>
      </c>
      <c r="G708" s="31"/>
    </row>
    <row r="709" spans="1:7" ht="12.75" customHeight="1">
      <c r="A709" s="183">
        <v>6</v>
      </c>
      <c r="B709" s="322" t="s">
        <v>178</v>
      </c>
      <c r="C709" s="234">
        <f aca="true" t="shared" si="72" ref="C709:C725">C681</f>
        <v>327.95000000000005</v>
      </c>
      <c r="D709" s="234">
        <f aca="true" t="shared" si="73" ref="D709:D725">F681</f>
        <v>327.95000000000005</v>
      </c>
      <c r="E709" s="234">
        <v>333.55</v>
      </c>
      <c r="F709" s="235">
        <f t="shared" si="71"/>
        <v>1.0170757737459977</v>
      </c>
      <c r="G709" s="31"/>
    </row>
    <row r="710" spans="1:7" ht="12.75" customHeight="1">
      <c r="A710" s="183">
        <v>7</v>
      </c>
      <c r="B710" s="322" t="s">
        <v>179</v>
      </c>
      <c r="C710" s="234">
        <f t="shared" si="72"/>
        <v>739.9</v>
      </c>
      <c r="D710" s="234">
        <f t="shared" si="73"/>
        <v>739.9</v>
      </c>
      <c r="E710" s="234">
        <v>725.2</v>
      </c>
      <c r="F710" s="235">
        <f t="shared" si="71"/>
        <v>0.980132450331126</v>
      </c>
      <c r="G710" s="31"/>
    </row>
    <row r="711" spans="1:7" ht="12.75" customHeight="1">
      <c r="A711" s="183">
        <v>8</v>
      </c>
      <c r="B711" s="322" t="s">
        <v>145</v>
      </c>
      <c r="C711" s="234">
        <f t="shared" si="72"/>
        <v>363.29999999999995</v>
      </c>
      <c r="D711" s="234">
        <f t="shared" si="73"/>
        <v>363.29999999999995</v>
      </c>
      <c r="E711" s="234">
        <v>351.04999999999995</v>
      </c>
      <c r="F711" s="235">
        <f t="shared" si="71"/>
        <v>0.9662813102119461</v>
      </c>
      <c r="G711" s="31"/>
    </row>
    <row r="712" spans="1:7" ht="12.75" customHeight="1">
      <c r="A712" s="183">
        <v>9</v>
      </c>
      <c r="B712" s="322" t="s">
        <v>180</v>
      </c>
      <c r="C712" s="234">
        <f t="shared" si="72"/>
        <v>634.2</v>
      </c>
      <c r="D712" s="234">
        <f t="shared" si="73"/>
        <v>634.1999999999999</v>
      </c>
      <c r="E712" s="234">
        <v>602</v>
      </c>
      <c r="F712" s="235">
        <f t="shared" si="71"/>
        <v>0.9492273730684326</v>
      </c>
      <c r="G712" s="31"/>
    </row>
    <row r="713" spans="1:7" ht="12.75" customHeight="1">
      <c r="A713" s="183">
        <v>10</v>
      </c>
      <c r="B713" s="322" t="s">
        <v>147</v>
      </c>
      <c r="C713" s="234">
        <f t="shared" si="72"/>
        <v>511.34999999999997</v>
      </c>
      <c r="D713" s="234">
        <f t="shared" si="73"/>
        <v>511.3499999999999</v>
      </c>
      <c r="E713" s="234">
        <v>509.94999999999993</v>
      </c>
      <c r="F713" s="235">
        <f t="shared" si="71"/>
        <v>0.9972621492128678</v>
      </c>
      <c r="G713" s="31"/>
    </row>
    <row r="714" spans="1:7" ht="12.75" customHeight="1">
      <c r="A714" s="183">
        <v>11</v>
      </c>
      <c r="B714" s="322" t="s">
        <v>181</v>
      </c>
      <c r="C714" s="234">
        <f t="shared" si="72"/>
        <v>642.95</v>
      </c>
      <c r="D714" s="234">
        <f t="shared" si="73"/>
        <v>642.9499999999999</v>
      </c>
      <c r="E714" s="234">
        <v>662.9</v>
      </c>
      <c r="F714" s="235">
        <f t="shared" si="71"/>
        <v>1.0310288513881327</v>
      </c>
      <c r="G714" s="31"/>
    </row>
    <row r="715" spans="1:7" ht="12.75" customHeight="1">
      <c r="A715" s="183">
        <v>12</v>
      </c>
      <c r="B715" s="322" t="s">
        <v>148</v>
      </c>
      <c r="C715" s="234">
        <f t="shared" si="72"/>
        <v>345.8</v>
      </c>
      <c r="D715" s="234">
        <f t="shared" si="73"/>
        <v>345.79999999999995</v>
      </c>
      <c r="E715" s="234">
        <v>339.15</v>
      </c>
      <c r="F715" s="235">
        <f t="shared" si="71"/>
        <v>0.9807692307692307</v>
      </c>
      <c r="G715" s="31"/>
    </row>
    <row r="716" spans="1:7" ht="12.75" customHeight="1">
      <c r="A716" s="183">
        <v>13</v>
      </c>
      <c r="B716" s="322" t="s">
        <v>212</v>
      </c>
      <c r="C716" s="234">
        <f t="shared" si="72"/>
        <v>479.15</v>
      </c>
      <c r="D716" s="234">
        <f t="shared" si="73"/>
        <v>479.15</v>
      </c>
      <c r="E716" s="234">
        <v>453.6</v>
      </c>
      <c r="F716" s="235">
        <f t="shared" si="71"/>
        <v>0.9466764061358657</v>
      </c>
      <c r="G716" s="31"/>
    </row>
    <row r="717" spans="1:7" ht="12.75" customHeight="1">
      <c r="A717" s="183">
        <v>14</v>
      </c>
      <c r="B717" s="322" t="s">
        <v>150</v>
      </c>
      <c r="C717" s="234">
        <f t="shared" si="72"/>
        <v>843.8499999999999</v>
      </c>
      <c r="D717" s="234">
        <f t="shared" si="73"/>
        <v>843.8499999999999</v>
      </c>
      <c r="E717" s="234">
        <v>840.3499999999999</v>
      </c>
      <c r="F717" s="235">
        <f t="shared" si="71"/>
        <v>0.9958523434259643</v>
      </c>
      <c r="G717" s="31"/>
    </row>
    <row r="718" spans="1:7" ht="12.75" customHeight="1">
      <c r="A718" s="183">
        <v>15</v>
      </c>
      <c r="B718" s="322" t="s">
        <v>151</v>
      </c>
      <c r="C718" s="234">
        <f t="shared" si="72"/>
        <v>350.35</v>
      </c>
      <c r="D718" s="234">
        <f t="shared" si="73"/>
        <v>350.35</v>
      </c>
      <c r="E718" s="234">
        <v>351.75</v>
      </c>
      <c r="F718" s="235">
        <f t="shared" si="71"/>
        <v>1.0039960039960039</v>
      </c>
      <c r="G718" s="31"/>
    </row>
    <row r="719" spans="1:8" ht="12.75" customHeight="1">
      <c r="A719" s="183">
        <v>16</v>
      </c>
      <c r="B719" s="322" t="s">
        <v>152</v>
      </c>
      <c r="C719" s="234">
        <f t="shared" si="72"/>
        <v>326.2</v>
      </c>
      <c r="D719" s="234">
        <f t="shared" si="73"/>
        <v>326.2</v>
      </c>
      <c r="E719" s="234">
        <v>327.25</v>
      </c>
      <c r="F719" s="235">
        <f t="shared" si="71"/>
        <v>1.0032188841201717</v>
      </c>
      <c r="G719" s="31"/>
      <c r="H719" s="10" t="s">
        <v>14</v>
      </c>
    </row>
    <row r="720" spans="1:7" ht="12.75" customHeight="1">
      <c r="A720" s="183">
        <v>17</v>
      </c>
      <c r="B720" s="322" t="s">
        <v>153</v>
      </c>
      <c r="C720" s="234">
        <f t="shared" si="72"/>
        <v>384.3</v>
      </c>
      <c r="D720" s="234">
        <f t="shared" si="73"/>
        <v>384.3</v>
      </c>
      <c r="E720" s="234">
        <v>368.54999999999995</v>
      </c>
      <c r="F720" s="235">
        <f t="shared" si="71"/>
        <v>0.9590163934426228</v>
      </c>
      <c r="G720" s="31"/>
    </row>
    <row r="721" spans="1:7" ht="12.75" customHeight="1">
      <c r="A721" s="183">
        <v>18</v>
      </c>
      <c r="B721" s="322" t="s">
        <v>154</v>
      </c>
      <c r="C721" s="234">
        <f t="shared" si="72"/>
        <v>445.20000000000005</v>
      </c>
      <c r="D721" s="234">
        <f t="shared" si="73"/>
        <v>445.20000000000005</v>
      </c>
      <c r="E721" s="234">
        <v>423.5</v>
      </c>
      <c r="F721" s="235">
        <f t="shared" si="71"/>
        <v>0.9512578616352201</v>
      </c>
      <c r="G721" s="31"/>
    </row>
    <row r="722" spans="1:7" ht="12.75" customHeight="1">
      <c r="A722" s="183">
        <v>19</v>
      </c>
      <c r="B722" s="322" t="s">
        <v>155</v>
      </c>
      <c r="C722" s="234">
        <f t="shared" si="72"/>
        <v>365.4</v>
      </c>
      <c r="D722" s="234">
        <f t="shared" si="73"/>
        <v>365.4</v>
      </c>
      <c r="E722" s="234">
        <v>320.6</v>
      </c>
      <c r="F722" s="235">
        <f t="shared" si="71"/>
        <v>0.8773946360153257</v>
      </c>
      <c r="G722" s="31"/>
    </row>
    <row r="723" spans="1:7" ht="12.75" customHeight="1">
      <c r="A723" s="183">
        <v>20</v>
      </c>
      <c r="B723" s="322" t="s">
        <v>182</v>
      </c>
      <c r="C723" s="234">
        <f t="shared" si="72"/>
        <v>648.9</v>
      </c>
      <c r="D723" s="234">
        <f t="shared" si="73"/>
        <v>648.9</v>
      </c>
      <c r="E723" s="234">
        <v>749.7</v>
      </c>
      <c r="F723" s="235">
        <f t="shared" si="71"/>
        <v>1.1553398058252429</v>
      </c>
      <c r="G723" s="31"/>
    </row>
    <row r="724" spans="1:7" ht="12.75" customHeight="1">
      <c r="A724" s="183">
        <v>21</v>
      </c>
      <c r="B724" s="322" t="s">
        <v>157</v>
      </c>
      <c r="C724" s="234">
        <f t="shared" si="72"/>
        <v>520.0999999999999</v>
      </c>
      <c r="D724" s="234">
        <f t="shared" si="73"/>
        <v>520.1</v>
      </c>
      <c r="E724" s="234">
        <v>518.35</v>
      </c>
      <c r="F724" s="235">
        <f t="shared" si="71"/>
        <v>0.9966352624495292</v>
      </c>
      <c r="G724" s="31"/>
    </row>
    <row r="725" spans="1:7" ht="12.75" customHeight="1">
      <c r="A725" s="183">
        <v>22</v>
      </c>
      <c r="B725" s="322" t="s">
        <v>183</v>
      </c>
      <c r="C725" s="234">
        <f t="shared" si="72"/>
        <v>630.7</v>
      </c>
      <c r="D725" s="234">
        <f t="shared" si="73"/>
        <v>630.6999999999999</v>
      </c>
      <c r="E725" s="234">
        <v>592.9</v>
      </c>
      <c r="F725" s="235">
        <f t="shared" si="71"/>
        <v>0.9400665926748056</v>
      </c>
      <c r="G725" s="31"/>
    </row>
    <row r="726" spans="1:8" ht="14.25" customHeight="1">
      <c r="A726" s="34"/>
      <c r="B726" s="1" t="s">
        <v>31</v>
      </c>
      <c r="C726" s="159">
        <f>SUM(C704:C725)</f>
        <v>10648.050000000001</v>
      </c>
      <c r="D726" s="159">
        <f>SUM(D704:D725)</f>
        <v>10648.050000000001</v>
      </c>
      <c r="E726" s="159">
        <f>SUM(E704:E725)</f>
        <v>10570.000000000002</v>
      </c>
      <c r="F726" s="236">
        <f>E726/C726</f>
        <v>0.9926700193932223</v>
      </c>
      <c r="G726" s="31"/>
      <c r="H726" s="10" t="s">
        <v>14</v>
      </c>
    </row>
    <row r="727" spans="1:7" ht="13.5" customHeight="1">
      <c r="A727" s="105"/>
      <c r="B727" s="3"/>
      <c r="C727" s="4"/>
      <c r="D727" s="106"/>
      <c r="E727" s="107"/>
      <c r="F727" s="106"/>
      <c r="G727" s="133"/>
    </row>
    <row r="728" spans="1:7" ht="13.5" customHeight="1">
      <c r="A728" s="101" t="s">
        <v>84</v>
      </c>
      <c r="B728" s="101"/>
      <c r="C728" s="101"/>
      <c r="D728" s="101"/>
      <c r="E728" s="102"/>
      <c r="F728" s="102"/>
      <c r="G728" s="102"/>
    </row>
    <row r="729" spans="1:7" ht="13.5" customHeight="1">
      <c r="A729" s="101" t="s">
        <v>258</v>
      </c>
      <c r="B729" s="101"/>
      <c r="C729" s="101"/>
      <c r="D729" s="101"/>
      <c r="E729" s="102"/>
      <c r="F729" s="102"/>
      <c r="G729" s="102"/>
    </row>
    <row r="730" spans="1:7" ht="56.25" customHeight="1">
      <c r="A730" s="317" t="s">
        <v>41</v>
      </c>
      <c r="B730" s="317" t="s">
        <v>42</v>
      </c>
      <c r="C730" s="317" t="s">
        <v>264</v>
      </c>
      <c r="D730" s="317" t="s">
        <v>81</v>
      </c>
      <c r="E730" s="317" t="s">
        <v>265</v>
      </c>
      <c r="F730" s="318" t="s">
        <v>266</v>
      </c>
      <c r="G730" s="108"/>
    </row>
    <row r="731" spans="1:7" ht="14.25" customHeight="1">
      <c r="A731" s="103">
        <v>1</v>
      </c>
      <c r="B731" s="103">
        <v>2</v>
      </c>
      <c r="C731" s="103">
        <v>3</v>
      </c>
      <c r="D731" s="103">
        <v>4</v>
      </c>
      <c r="E731" s="103">
        <v>5</v>
      </c>
      <c r="F731" s="103">
        <v>6</v>
      </c>
      <c r="G731" s="108"/>
    </row>
    <row r="732" spans="1:7" ht="12.75" customHeight="1">
      <c r="A732" s="183">
        <v>1</v>
      </c>
      <c r="B732" s="321" t="s">
        <v>140</v>
      </c>
      <c r="C732" s="237">
        <f>C704</f>
        <v>563.5</v>
      </c>
      <c r="D732" s="237">
        <f>D704</f>
        <v>563.5</v>
      </c>
      <c r="E732" s="237">
        <f>D732-E704</f>
        <v>57.400000000000034</v>
      </c>
      <c r="F732" s="238">
        <f>E732/C732</f>
        <v>0.10186335403726714</v>
      </c>
      <c r="G732" s="31"/>
    </row>
    <row r="733" spans="1:7" ht="12.75" customHeight="1">
      <c r="A733" s="183">
        <v>2</v>
      </c>
      <c r="B733" s="321" t="s">
        <v>141</v>
      </c>
      <c r="C733" s="237">
        <f>C705</f>
        <v>516.95</v>
      </c>
      <c r="D733" s="237">
        <f aca="true" t="shared" si="74" ref="D733:D753">D705</f>
        <v>516.9499999999999</v>
      </c>
      <c r="E733" s="237">
        <f aca="true" t="shared" si="75" ref="E733:E753">D733-E705</f>
        <v>27.64999999999992</v>
      </c>
      <c r="F733" s="238">
        <f aca="true" t="shared" si="76" ref="F733:F753">E733/C733</f>
        <v>0.05348679756262679</v>
      </c>
      <c r="G733" s="31"/>
    </row>
    <row r="734" spans="1:7" ht="12.75" customHeight="1">
      <c r="A734" s="183">
        <v>3</v>
      </c>
      <c r="B734" s="321" t="s">
        <v>211</v>
      </c>
      <c r="C734" s="237">
        <f>C707</f>
        <v>264.95</v>
      </c>
      <c r="D734" s="237">
        <f t="shared" si="74"/>
        <v>215.95</v>
      </c>
      <c r="E734" s="237">
        <f t="shared" si="75"/>
        <v>0</v>
      </c>
      <c r="F734" s="238">
        <f t="shared" si="76"/>
        <v>0</v>
      </c>
      <c r="G734" s="31"/>
    </row>
    <row r="735" spans="1:7" ht="12.75" customHeight="1">
      <c r="A735" s="183">
        <v>4</v>
      </c>
      <c r="B735" s="322" t="s">
        <v>142</v>
      </c>
      <c r="C735" s="237">
        <f>C708</f>
        <v>527.1</v>
      </c>
      <c r="D735" s="237">
        <f t="shared" si="74"/>
        <v>264.95</v>
      </c>
      <c r="E735" s="237">
        <f t="shared" si="75"/>
        <v>-106.05000000000001</v>
      </c>
      <c r="F735" s="238">
        <f>E735/C735</f>
        <v>-0.201195219123506</v>
      </c>
      <c r="G735" s="31"/>
    </row>
    <row r="736" spans="1:7" ht="12.75" customHeight="1">
      <c r="A736" s="183">
        <v>5</v>
      </c>
      <c r="B736" s="322" t="s">
        <v>143</v>
      </c>
      <c r="C736" s="237">
        <f>C709</f>
        <v>327.95000000000005</v>
      </c>
      <c r="D736" s="237">
        <f t="shared" si="74"/>
        <v>527.1</v>
      </c>
      <c r="E736" s="237">
        <f t="shared" si="75"/>
        <v>9.800000000000068</v>
      </c>
      <c r="F736" s="238">
        <f>E736/C736</f>
        <v>0.02988260405549647</v>
      </c>
      <c r="G736" s="31"/>
    </row>
    <row r="737" spans="1:7" ht="12.75" customHeight="1">
      <c r="A737" s="183">
        <v>6</v>
      </c>
      <c r="B737" s="322" t="s">
        <v>178</v>
      </c>
      <c r="C737" s="237">
        <f>C710</f>
        <v>739.9</v>
      </c>
      <c r="D737" s="237">
        <f t="shared" si="74"/>
        <v>327.95000000000005</v>
      </c>
      <c r="E737" s="237">
        <f t="shared" si="75"/>
        <v>-5.599999999999966</v>
      </c>
      <c r="F737" s="238">
        <f>E737/C737</f>
        <v>-0.007568590350047258</v>
      </c>
      <c r="G737" s="31"/>
    </row>
    <row r="738" spans="1:7" ht="12.75" customHeight="1">
      <c r="A738" s="183">
        <v>7</v>
      </c>
      <c r="B738" s="322" t="s">
        <v>179</v>
      </c>
      <c r="C738" s="237">
        <f>C711</f>
        <v>363.29999999999995</v>
      </c>
      <c r="D738" s="237">
        <f t="shared" si="74"/>
        <v>739.9</v>
      </c>
      <c r="E738" s="237">
        <f>D738-E710</f>
        <v>14.699999999999932</v>
      </c>
      <c r="F738" s="238">
        <f>E738/C738</f>
        <v>0.04046242774566456</v>
      </c>
      <c r="G738" s="31"/>
    </row>
    <row r="739" spans="1:7" ht="12.75" customHeight="1">
      <c r="A739" s="183">
        <v>8</v>
      </c>
      <c r="B739" s="322" t="s">
        <v>145</v>
      </c>
      <c r="C739" s="237">
        <f aca="true" t="shared" si="77" ref="C739:C753">C711</f>
        <v>363.29999999999995</v>
      </c>
      <c r="D739" s="237">
        <f t="shared" si="74"/>
        <v>363.29999999999995</v>
      </c>
      <c r="E739" s="237">
        <f t="shared" si="75"/>
        <v>12.25</v>
      </c>
      <c r="F739" s="238">
        <f t="shared" si="76"/>
        <v>0.03371868978805395</v>
      </c>
      <c r="G739" s="31"/>
    </row>
    <row r="740" spans="1:7" ht="12.75" customHeight="1">
      <c r="A740" s="183">
        <v>9</v>
      </c>
      <c r="B740" s="322" t="s">
        <v>180</v>
      </c>
      <c r="C740" s="237">
        <f t="shared" si="77"/>
        <v>634.2</v>
      </c>
      <c r="D740" s="237">
        <f t="shared" si="74"/>
        <v>634.1999999999999</v>
      </c>
      <c r="E740" s="237">
        <f t="shared" si="75"/>
        <v>32.19999999999993</v>
      </c>
      <c r="F740" s="238">
        <f t="shared" si="76"/>
        <v>0.05077262693156722</v>
      </c>
      <c r="G740" s="31"/>
    </row>
    <row r="741" spans="1:7" ht="12.75" customHeight="1">
      <c r="A741" s="183">
        <v>10</v>
      </c>
      <c r="B741" s="322" t="s">
        <v>147</v>
      </c>
      <c r="C741" s="237">
        <f t="shared" si="77"/>
        <v>511.34999999999997</v>
      </c>
      <c r="D741" s="237">
        <f t="shared" si="74"/>
        <v>511.3499999999999</v>
      </c>
      <c r="E741" s="237">
        <f t="shared" si="75"/>
        <v>1.3999999999999773</v>
      </c>
      <c r="F741" s="238">
        <f t="shared" si="76"/>
        <v>0.002737850787132057</v>
      </c>
      <c r="G741" s="31"/>
    </row>
    <row r="742" spans="1:7" ht="12.75" customHeight="1">
      <c r="A742" s="183">
        <v>11</v>
      </c>
      <c r="B742" s="322" t="s">
        <v>181</v>
      </c>
      <c r="C742" s="237">
        <f t="shared" si="77"/>
        <v>642.95</v>
      </c>
      <c r="D742" s="237">
        <f t="shared" si="74"/>
        <v>642.9499999999999</v>
      </c>
      <c r="E742" s="237">
        <f t="shared" si="75"/>
        <v>-19.950000000000045</v>
      </c>
      <c r="F742" s="238">
        <f t="shared" si="76"/>
        <v>-0.031028851388132894</v>
      </c>
      <c r="G742" s="31"/>
    </row>
    <row r="743" spans="1:7" ht="12.75" customHeight="1">
      <c r="A743" s="183">
        <v>12</v>
      </c>
      <c r="B743" s="322" t="s">
        <v>148</v>
      </c>
      <c r="C743" s="237">
        <f t="shared" si="77"/>
        <v>345.8</v>
      </c>
      <c r="D743" s="237">
        <f t="shared" si="74"/>
        <v>345.79999999999995</v>
      </c>
      <c r="E743" s="237">
        <f t="shared" si="75"/>
        <v>6.649999999999977</v>
      </c>
      <c r="F743" s="238">
        <f t="shared" si="76"/>
        <v>0.019230769230769166</v>
      </c>
      <c r="G743" s="31"/>
    </row>
    <row r="744" spans="1:7" ht="12.75" customHeight="1">
      <c r="A744" s="183">
        <v>13</v>
      </c>
      <c r="B744" s="322" t="s">
        <v>212</v>
      </c>
      <c r="C744" s="237">
        <f t="shared" si="77"/>
        <v>479.15</v>
      </c>
      <c r="D744" s="237">
        <f t="shared" si="74"/>
        <v>479.15</v>
      </c>
      <c r="E744" s="237">
        <f t="shared" si="75"/>
        <v>25.549999999999955</v>
      </c>
      <c r="F744" s="238">
        <f t="shared" si="76"/>
        <v>0.053323593864134315</v>
      </c>
      <c r="G744" s="31"/>
    </row>
    <row r="745" spans="1:7" ht="12.75" customHeight="1">
      <c r="A745" s="183">
        <v>14</v>
      </c>
      <c r="B745" s="322" t="s">
        <v>150</v>
      </c>
      <c r="C745" s="237">
        <f t="shared" si="77"/>
        <v>843.8499999999999</v>
      </c>
      <c r="D745" s="237">
        <f t="shared" si="74"/>
        <v>843.8499999999999</v>
      </c>
      <c r="E745" s="237">
        <f t="shared" si="75"/>
        <v>3.5</v>
      </c>
      <c r="F745" s="238">
        <f t="shared" si="76"/>
        <v>0.00414765657403567</v>
      </c>
      <c r="G745" s="31"/>
    </row>
    <row r="746" spans="1:7" ht="12.75" customHeight="1">
      <c r="A746" s="183">
        <v>15</v>
      </c>
      <c r="B746" s="322" t="s">
        <v>151</v>
      </c>
      <c r="C746" s="237">
        <f t="shared" si="77"/>
        <v>350.35</v>
      </c>
      <c r="D746" s="237">
        <f t="shared" si="74"/>
        <v>350.35</v>
      </c>
      <c r="E746" s="237">
        <f t="shared" si="75"/>
        <v>-1.3999999999999773</v>
      </c>
      <c r="F746" s="238">
        <f t="shared" si="76"/>
        <v>-0.003996003996003931</v>
      </c>
      <c r="G746" s="31"/>
    </row>
    <row r="747" spans="1:7" ht="12.75" customHeight="1">
      <c r="A747" s="183">
        <v>16</v>
      </c>
      <c r="B747" s="322" t="s">
        <v>152</v>
      </c>
      <c r="C747" s="237">
        <f t="shared" si="77"/>
        <v>326.2</v>
      </c>
      <c r="D747" s="237">
        <f t="shared" si="74"/>
        <v>326.2</v>
      </c>
      <c r="E747" s="237">
        <f t="shared" si="75"/>
        <v>-1.0500000000000114</v>
      </c>
      <c r="F747" s="238">
        <f t="shared" si="76"/>
        <v>-0.003218884120171709</v>
      </c>
      <c r="G747" s="31"/>
    </row>
    <row r="748" spans="1:8" ht="12.75" customHeight="1">
      <c r="A748" s="183">
        <v>17</v>
      </c>
      <c r="B748" s="322" t="s">
        <v>153</v>
      </c>
      <c r="C748" s="237">
        <f t="shared" si="77"/>
        <v>384.3</v>
      </c>
      <c r="D748" s="237">
        <f t="shared" si="74"/>
        <v>384.3</v>
      </c>
      <c r="E748" s="237">
        <f t="shared" si="75"/>
        <v>15.750000000000057</v>
      </c>
      <c r="F748" s="238">
        <f t="shared" si="76"/>
        <v>0.0409836065573772</v>
      </c>
      <c r="G748" s="31"/>
      <c r="H748" s="10" t="s">
        <v>14</v>
      </c>
    </row>
    <row r="749" spans="1:7" ht="12.75" customHeight="1">
      <c r="A749" s="183">
        <v>18</v>
      </c>
      <c r="B749" s="322" t="s">
        <v>154</v>
      </c>
      <c r="C749" s="237">
        <f t="shared" si="77"/>
        <v>445.20000000000005</v>
      </c>
      <c r="D749" s="237">
        <f t="shared" si="74"/>
        <v>445.20000000000005</v>
      </c>
      <c r="E749" s="237">
        <f t="shared" si="75"/>
        <v>21.700000000000045</v>
      </c>
      <c r="F749" s="238">
        <f t="shared" si="76"/>
        <v>0.048742138364779974</v>
      </c>
      <c r="G749" s="31"/>
    </row>
    <row r="750" spans="1:7" ht="12.75" customHeight="1">
      <c r="A750" s="183">
        <v>19</v>
      </c>
      <c r="B750" s="322" t="s">
        <v>155</v>
      </c>
      <c r="C750" s="237">
        <f t="shared" si="77"/>
        <v>365.4</v>
      </c>
      <c r="D750" s="237">
        <f t="shared" si="74"/>
        <v>365.4</v>
      </c>
      <c r="E750" s="237">
        <f t="shared" si="75"/>
        <v>44.799999999999955</v>
      </c>
      <c r="F750" s="238">
        <f t="shared" si="76"/>
        <v>0.12260536398467421</v>
      </c>
      <c r="G750" s="31"/>
    </row>
    <row r="751" spans="1:7" ht="12.75" customHeight="1">
      <c r="A751" s="183">
        <v>20</v>
      </c>
      <c r="B751" s="322" t="s">
        <v>182</v>
      </c>
      <c r="C751" s="237">
        <f t="shared" si="77"/>
        <v>648.9</v>
      </c>
      <c r="D751" s="237">
        <f t="shared" si="74"/>
        <v>648.9</v>
      </c>
      <c r="E751" s="237">
        <f t="shared" si="75"/>
        <v>-100.80000000000007</v>
      </c>
      <c r="F751" s="238">
        <f t="shared" si="76"/>
        <v>-0.15533980582524282</v>
      </c>
      <c r="G751" s="31"/>
    </row>
    <row r="752" spans="1:7" ht="12.75" customHeight="1">
      <c r="A752" s="183">
        <v>21</v>
      </c>
      <c r="B752" s="322" t="s">
        <v>157</v>
      </c>
      <c r="C752" s="237">
        <f t="shared" si="77"/>
        <v>520.0999999999999</v>
      </c>
      <c r="D752" s="237">
        <f t="shared" si="74"/>
        <v>520.1</v>
      </c>
      <c r="E752" s="237">
        <f t="shared" si="75"/>
        <v>1.75</v>
      </c>
      <c r="F752" s="238">
        <f t="shared" si="76"/>
        <v>0.0033647375504710637</v>
      </c>
      <c r="G752" s="31"/>
    </row>
    <row r="753" spans="1:7" ht="12.75" customHeight="1">
      <c r="A753" s="183">
        <v>22</v>
      </c>
      <c r="B753" s="322" t="s">
        <v>183</v>
      </c>
      <c r="C753" s="237">
        <f t="shared" si="77"/>
        <v>630.7</v>
      </c>
      <c r="D753" s="237">
        <f t="shared" si="74"/>
        <v>630.6999999999999</v>
      </c>
      <c r="E753" s="237">
        <f t="shared" si="75"/>
        <v>37.799999999999955</v>
      </c>
      <c r="F753" s="238">
        <f t="shared" si="76"/>
        <v>0.05993340732519415</v>
      </c>
      <c r="G753" s="31"/>
    </row>
    <row r="754" spans="1:7" ht="12.75" customHeight="1">
      <c r="A754" s="34"/>
      <c r="B754" s="1" t="s">
        <v>31</v>
      </c>
      <c r="C754" s="159">
        <f>SUM(C732:C753)</f>
        <v>10795.400000000001</v>
      </c>
      <c r="D754" s="159">
        <f>SUM(D732:D753)</f>
        <v>10648.050000000001</v>
      </c>
      <c r="E754" s="159">
        <f>SUM(E732:E753)</f>
        <v>78.04999999999973</v>
      </c>
      <c r="F754" s="236">
        <f>E754/C754</f>
        <v>0.007229931267021112</v>
      </c>
      <c r="G754" s="31"/>
    </row>
    <row r="755" ht="24" customHeight="1">
      <c r="A755" s="9" t="s">
        <v>85</v>
      </c>
    </row>
    <row r="756" ht="20.25" customHeight="1"/>
    <row r="757" ht="14.25">
      <c r="A757" s="9" t="s">
        <v>86</v>
      </c>
    </row>
    <row r="758" spans="1:7" ht="30" customHeight="1">
      <c r="A758" s="183" t="s">
        <v>24</v>
      </c>
      <c r="B758" s="183"/>
      <c r="C758" s="184" t="s">
        <v>38</v>
      </c>
      <c r="D758" s="184" t="s">
        <v>39</v>
      </c>
      <c r="E758" s="184" t="s">
        <v>6</v>
      </c>
      <c r="F758" s="184" t="s">
        <v>32</v>
      </c>
      <c r="G758" s="185"/>
    </row>
    <row r="759" spans="1:7" ht="13.5" customHeight="1">
      <c r="A759" s="183">
        <v>1</v>
      </c>
      <c r="B759" s="183">
        <v>2</v>
      </c>
      <c r="C759" s="183">
        <v>3</v>
      </c>
      <c r="D759" s="183">
        <v>4</v>
      </c>
      <c r="E759" s="183" t="s">
        <v>40</v>
      </c>
      <c r="F759" s="183">
        <v>6</v>
      </c>
      <c r="G759" s="185"/>
    </row>
    <row r="760" spans="1:7" ht="27" customHeight="1">
      <c r="A760" s="186">
        <v>1</v>
      </c>
      <c r="B760" s="187" t="s">
        <v>226</v>
      </c>
      <c r="C760" s="191">
        <v>383.26</v>
      </c>
      <c r="D760" s="191">
        <v>383.26</v>
      </c>
      <c r="E760" s="188">
        <f>C760-D760</f>
        <v>0</v>
      </c>
      <c r="F760" s="192">
        <f>E760/C760</f>
        <v>0</v>
      </c>
      <c r="G760" s="193"/>
    </row>
    <row r="761" spans="1:7" ht="28.5">
      <c r="A761" s="186">
        <v>2</v>
      </c>
      <c r="B761" s="187" t="s">
        <v>261</v>
      </c>
      <c r="C761" s="191">
        <v>160.38</v>
      </c>
      <c r="D761" s="191">
        <v>160.38</v>
      </c>
      <c r="E761" s="188">
        <f>C761-D761</f>
        <v>0</v>
      </c>
      <c r="F761" s="192">
        <f>E761/C761</f>
        <v>0</v>
      </c>
      <c r="G761" s="185"/>
    </row>
    <row r="762" spans="1:7" ht="28.5">
      <c r="A762" s="186">
        <v>3</v>
      </c>
      <c r="B762" s="187" t="s">
        <v>267</v>
      </c>
      <c r="C762" s="191">
        <v>222.88</v>
      </c>
      <c r="D762" s="191">
        <v>222.88</v>
      </c>
      <c r="E762" s="188">
        <f>C762-D762</f>
        <v>0</v>
      </c>
      <c r="F762" s="192">
        <f>E762/C762</f>
        <v>0</v>
      </c>
      <c r="G762" s="185"/>
    </row>
    <row r="763" spans="1:7" ht="15.75" customHeight="1">
      <c r="A763" s="186">
        <v>4</v>
      </c>
      <c r="B763" s="194" t="s">
        <v>87</v>
      </c>
      <c r="C763" s="195">
        <f>C761+C762</f>
        <v>383.26</v>
      </c>
      <c r="D763" s="195">
        <f>D761+D762</f>
        <v>383.26</v>
      </c>
      <c r="E763" s="188">
        <f>C763-D763</f>
        <v>0</v>
      </c>
      <c r="F763" s="192">
        <f>E763/C763</f>
        <v>0</v>
      </c>
      <c r="G763" s="185" t="s">
        <v>14</v>
      </c>
    </row>
    <row r="764" spans="1:6" ht="15.75" customHeight="1">
      <c r="A764" s="32"/>
      <c r="B764" s="354"/>
      <c r="C764" s="354"/>
      <c r="D764" s="354"/>
      <c r="E764" s="65"/>
      <c r="F764" s="65"/>
    </row>
    <row r="765" s="109" customFormat="1" ht="14.25">
      <c r="A765" s="9" t="s">
        <v>268</v>
      </c>
    </row>
    <row r="766" spans="4:7" ht="14.25">
      <c r="D766" s="67" t="s">
        <v>123</v>
      </c>
      <c r="E766" s="404"/>
      <c r="F766" s="404"/>
      <c r="G766" s="134"/>
    </row>
    <row r="767" spans="1:7" ht="28.5">
      <c r="A767" s="88" t="s">
        <v>24</v>
      </c>
      <c r="B767" s="88" t="s">
        <v>88</v>
      </c>
      <c r="C767" s="88" t="s">
        <v>269</v>
      </c>
      <c r="D767" s="88" t="s">
        <v>46</v>
      </c>
      <c r="E767" s="88" t="s">
        <v>89</v>
      </c>
      <c r="F767" s="88" t="s">
        <v>90</v>
      </c>
      <c r="G767" s="64"/>
    </row>
    <row r="768" spans="1:7" ht="14.25">
      <c r="A768" s="111">
        <v>1</v>
      </c>
      <c r="B768" s="111">
        <v>2</v>
      </c>
      <c r="C768" s="111">
        <v>3</v>
      </c>
      <c r="D768" s="111">
        <v>4</v>
      </c>
      <c r="E768" s="111">
        <v>5</v>
      </c>
      <c r="F768" s="111">
        <v>6</v>
      </c>
      <c r="G768" s="135"/>
    </row>
    <row r="769" spans="1:7" ht="28.5">
      <c r="A769" s="112">
        <v>1</v>
      </c>
      <c r="B769" s="113" t="s">
        <v>91</v>
      </c>
      <c r="C769" s="114">
        <v>0</v>
      </c>
      <c r="D769" s="374">
        <f>C763</f>
        <v>383.26</v>
      </c>
      <c r="E769" s="116">
        <v>0</v>
      </c>
      <c r="F769" s="115" t="e">
        <f>E769/C769</f>
        <v>#DIV/0!</v>
      </c>
      <c r="G769" s="136"/>
    </row>
    <row r="770" spans="1:7" ht="89.25" customHeight="1">
      <c r="A770" s="112">
        <v>2</v>
      </c>
      <c r="B770" s="113" t="s">
        <v>92</v>
      </c>
      <c r="C770" s="114">
        <v>383.26</v>
      </c>
      <c r="D770" s="375"/>
      <c r="E770" s="116">
        <v>192.55</v>
      </c>
      <c r="F770" s="115">
        <f>E770/C770</f>
        <v>0.5024004592182852</v>
      </c>
      <c r="G770" s="137"/>
    </row>
    <row r="771" spans="1:7" ht="15">
      <c r="A771" s="405" t="s">
        <v>12</v>
      </c>
      <c r="B771" s="405"/>
      <c r="C771" s="117">
        <f>SUM(C769:C770)</f>
        <v>383.26</v>
      </c>
      <c r="D771" s="117">
        <f>SUM(D769:D770)</f>
        <v>383.26</v>
      </c>
      <c r="E771" s="117">
        <f>SUM(E769:E770)</f>
        <v>192.55</v>
      </c>
      <c r="F771" s="115">
        <f>E771/C771</f>
        <v>0.5024004592182852</v>
      </c>
      <c r="G771" s="138"/>
    </row>
    <row r="772" spans="1:7" s="131" customFormat="1" ht="22.5" customHeight="1">
      <c r="A772" s="406"/>
      <c r="B772" s="406"/>
      <c r="C772" s="406"/>
      <c r="D772" s="406"/>
      <c r="E772" s="406"/>
      <c r="F772" s="406"/>
      <c r="G772" s="406"/>
    </row>
    <row r="773" spans="1:7" ht="14.25">
      <c r="A773" s="120" t="s">
        <v>93</v>
      </c>
      <c r="B773" s="26"/>
      <c r="C773" s="26"/>
      <c r="D773" s="118"/>
      <c r="E773" s="26"/>
      <c r="F773" s="26"/>
      <c r="G773" s="119"/>
    </row>
    <row r="774" spans="1:7" ht="14.25">
      <c r="A774" s="120"/>
      <c r="B774" s="26"/>
      <c r="C774" s="26"/>
      <c r="D774" s="118"/>
      <c r="E774" s="26"/>
      <c r="F774" s="26"/>
      <c r="G774" s="119"/>
    </row>
    <row r="775" ht="14.25">
      <c r="A775" s="9" t="s">
        <v>94</v>
      </c>
    </row>
    <row r="776" spans="1:6" ht="30" customHeight="1">
      <c r="A776" s="18" t="s">
        <v>24</v>
      </c>
      <c r="B776" s="88" t="s">
        <v>88</v>
      </c>
      <c r="C776" s="52" t="s">
        <v>38</v>
      </c>
      <c r="D776" s="52" t="s">
        <v>39</v>
      </c>
      <c r="E776" s="52" t="s">
        <v>6</v>
      </c>
      <c r="F776" s="52" t="s">
        <v>32</v>
      </c>
    </row>
    <row r="777" spans="1:7" ht="13.5" customHeight="1">
      <c r="A777" s="183">
        <v>1</v>
      </c>
      <c r="B777" s="183">
        <v>2</v>
      </c>
      <c r="C777" s="183">
        <v>3</v>
      </c>
      <c r="D777" s="183">
        <v>4</v>
      </c>
      <c r="E777" s="183" t="s">
        <v>40</v>
      </c>
      <c r="F777" s="183">
        <v>6</v>
      </c>
      <c r="G777" s="185"/>
    </row>
    <row r="778" spans="1:7" ht="27" customHeight="1">
      <c r="A778" s="186">
        <v>1</v>
      </c>
      <c r="B778" s="187" t="str">
        <f>B760</f>
        <v>Allocation for 2019-20</v>
      </c>
      <c r="C778" s="188">
        <v>603.36</v>
      </c>
      <c r="D778" s="188">
        <v>603.36</v>
      </c>
      <c r="E778" s="188">
        <v>0</v>
      </c>
      <c r="F778" s="192">
        <f>E778/C778</f>
        <v>0</v>
      </c>
      <c r="G778" s="185"/>
    </row>
    <row r="779" spans="1:8" ht="28.5">
      <c r="A779" s="186">
        <v>2</v>
      </c>
      <c r="B779" s="187" t="str">
        <f>B761</f>
        <v>Opening Balance as on 1.4.2019</v>
      </c>
      <c r="C779" s="188">
        <v>181.31</v>
      </c>
      <c r="D779" s="188">
        <v>181.31</v>
      </c>
      <c r="E779" s="188">
        <v>0</v>
      </c>
      <c r="F779" s="192">
        <f>E779/C779</f>
        <v>0</v>
      </c>
      <c r="G779" s="185"/>
      <c r="H779" s="10">
        <f>296.57+305.23+1.56</f>
        <v>603.3599999999999</v>
      </c>
    </row>
    <row r="780" spans="1:7" ht="28.5">
      <c r="A780" s="186">
        <v>3</v>
      </c>
      <c r="B780" s="187" t="str">
        <f>B762</f>
        <v>Released during 2019-20</v>
      </c>
      <c r="C780" s="188">
        <v>395.55</v>
      </c>
      <c r="D780" s="188">
        <v>395.55</v>
      </c>
      <c r="E780" s="188">
        <v>0</v>
      </c>
      <c r="F780" s="192">
        <f>E780/C780</f>
        <v>0</v>
      </c>
      <c r="G780" s="185"/>
    </row>
    <row r="781" spans="1:7" ht="15.75" customHeight="1">
      <c r="A781" s="186">
        <v>4</v>
      </c>
      <c r="B781" s="194" t="s">
        <v>87</v>
      </c>
      <c r="C781" s="196">
        <f>SUM(C779:C780)</f>
        <v>576.86</v>
      </c>
      <c r="D781" s="196">
        <f>SUM(D779:D780)</f>
        <v>576.86</v>
      </c>
      <c r="E781" s="188">
        <v>0</v>
      </c>
      <c r="F781" s="197">
        <f>E781/C781</f>
        <v>0</v>
      </c>
      <c r="G781" s="185"/>
    </row>
    <row r="782" spans="1:6" ht="15.75" customHeight="1">
      <c r="A782" s="32"/>
      <c r="B782" s="120"/>
      <c r="C782" s="85"/>
      <c r="D782" s="85"/>
      <c r="E782" s="65"/>
      <c r="F782" s="38"/>
    </row>
    <row r="783" s="109" customFormat="1" ht="14.25">
      <c r="A783" s="9" t="s">
        <v>270</v>
      </c>
    </row>
    <row r="784" spans="6:8" ht="14.25">
      <c r="F784" s="110"/>
      <c r="G784" s="67" t="s">
        <v>123</v>
      </c>
      <c r="H784" s="180"/>
    </row>
    <row r="785" spans="1:8" ht="57">
      <c r="A785" s="88" t="s">
        <v>269</v>
      </c>
      <c r="B785" s="88" t="s">
        <v>95</v>
      </c>
      <c r="C785" s="88" t="s">
        <v>96</v>
      </c>
      <c r="D785" s="88" t="s">
        <v>97</v>
      </c>
      <c r="E785" s="88" t="s">
        <v>98</v>
      </c>
      <c r="F785" s="88" t="s">
        <v>6</v>
      </c>
      <c r="G785" s="88" t="s">
        <v>90</v>
      </c>
      <c r="H785" s="88" t="s">
        <v>99</v>
      </c>
    </row>
    <row r="786" spans="1:8" ht="14.25">
      <c r="A786" s="122">
        <v>1</v>
      </c>
      <c r="B786" s="122">
        <v>2</v>
      </c>
      <c r="C786" s="122">
        <v>3</v>
      </c>
      <c r="D786" s="122">
        <v>4</v>
      </c>
      <c r="E786" s="122">
        <v>5</v>
      </c>
      <c r="F786" s="122" t="s">
        <v>100</v>
      </c>
      <c r="G786" s="122">
        <v>7</v>
      </c>
      <c r="H786" s="123" t="s">
        <v>101</v>
      </c>
    </row>
    <row r="787" spans="1:8" ht="18" customHeight="1">
      <c r="A787" s="124">
        <f>C778</f>
        <v>603.36</v>
      </c>
      <c r="B787" s="124">
        <f>C781</f>
        <v>576.86</v>
      </c>
      <c r="C787" s="125">
        <f>E360</f>
        <v>37385.80619366667</v>
      </c>
      <c r="D787" s="125">
        <f>C787*1500/100000</f>
        <v>560.7870929050001</v>
      </c>
      <c r="E787" s="139">
        <v>236.67</v>
      </c>
      <c r="F787" s="125">
        <f>D787-E787</f>
        <v>324.11709290500016</v>
      </c>
      <c r="G787" s="239">
        <f>E787/A787*100</f>
        <v>39.22533810660302</v>
      </c>
      <c r="H787" s="125">
        <f>B787-E787</f>
        <v>340.19000000000005</v>
      </c>
    </row>
    <row r="788" spans="1:8" ht="21" customHeight="1">
      <c r="A788" s="140"/>
      <c r="B788" s="140"/>
      <c r="C788" s="141"/>
      <c r="D788" s="141"/>
      <c r="E788" s="142"/>
      <c r="F788" s="141"/>
      <c r="G788" s="143"/>
      <c r="H788" s="141"/>
    </row>
    <row r="789" spans="1:8" s="304" customFormat="1" ht="15.75">
      <c r="A789" s="302" t="s">
        <v>271</v>
      </c>
      <c r="B789" s="303"/>
      <c r="C789" s="303"/>
      <c r="D789" s="303"/>
      <c r="E789" s="303"/>
      <c r="F789" s="303"/>
      <c r="G789" s="303"/>
      <c r="H789" s="303"/>
    </row>
    <row r="790" spans="1:8" s="130" customFormat="1" ht="14.25" customHeight="1">
      <c r="A790" s="212"/>
      <c r="B790" s="213"/>
      <c r="C790" s="213"/>
      <c r="D790" s="213"/>
      <c r="E790" s="213"/>
      <c r="F790" s="213"/>
      <c r="G790" s="213"/>
      <c r="H790" s="213"/>
    </row>
    <row r="791" spans="1:8" s="242" customFormat="1" ht="27" customHeight="1">
      <c r="A791" s="241" t="s">
        <v>159</v>
      </c>
      <c r="E791" s="243"/>
      <c r="G791" s="240"/>
      <c r="H791" s="240"/>
    </row>
    <row r="792" spans="1:8" s="242" customFormat="1" ht="15.75">
      <c r="A792" s="245" t="s">
        <v>160</v>
      </c>
      <c r="B792" s="246"/>
      <c r="C792" s="246"/>
      <c r="D792" s="246"/>
      <c r="E792" s="247"/>
      <c r="F792" s="246"/>
      <c r="G792" s="244" t="s">
        <v>14</v>
      </c>
      <c r="H792" s="244"/>
    </row>
    <row r="793" spans="1:8" s="250" customFormat="1" ht="18" customHeight="1">
      <c r="A793" s="380" t="s">
        <v>272</v>
      </c>
      <c r="B793" s="380"/>
      <c r="C793" s="380"/>
      <c r="D793" s="380"/>
      <c r="E793" s="380"/>
      <c r="F793" s="249"/>
      <c r="G793" s="248"/>
      <c r="H793" s="248"/>
    </row>
    <row r="794" spans="1:8" s="250" customFormat="1" ht="31.5">
      <c r="A794" s="332" t="s">
        <v>130</v>
      </c>
      <c r="B794" s="332" t="s">
        <v>161</v>
      </c>
      <c r="C794" s="332" t="s">
        <v>132</v>
      </c>
      <c r="D794" s="332" t="s">
        <v>133</v>
      </c>
      <c r="E794" s="333" t="s">
        <v>162</v>
      </c>
      <c r="F794" s="249"/>
      <c r="G794" s="248"/>
      <c r="H794" s="248"/>
    </row>
    <row r="795" spans="1:8" s="250" customFormat="1" ht="18" customHeight="1">
      <c r="A795" s="381" t="s">
        <v>163</v>
      </c>
      <c r="B795" s="251" t="s">
        <v>164</v>
      </c>
      <c r="C795" s="252"/>
      <c r="D795" s="253">
        <v>3185</v>
      </c>
      <c r="E795" s="334">
        <v>1911.29</v>
      </c>
      <c r="F795" s="249"/>
      <c r="G795" s="248"/>
      <c r="H795" s="248"/>
    </row>
    <row r="796" spans="1:8" s="250" customFormat="1" ht="18" customHeight="1">
      <c r="A796" s="381"/>
      <c r="B796" s="251" t="s">
        <v>165</v>
      </c>
      <c r="C796" s="252"/>
      <c r="D796" s="253">
        <v>873</v>
      </c>
      <c r="E796" s="334">
        <v>523.8</v>
      </c>
      <c r="F796" s="249"/>
      <c r="G796" s="254"/>
      <c r="H796" s="254"/>
    </row>
    <row r="797" spans="1:8" s="250" customFormat="1" ht="18" customHeight="1">
      <c r="A797" s="381"/>
      <c r="B797" s="251" t="s">
        <v>166</v>
      </c>
      <c r="C797" s="255"/>
      <c r="D797" s="253">
        <v>0</v>
      </c>
      <c r="E797" s="334">
        <v>0</v>
      </c>
      <c r="F797" s="249"/>
      <c r="G797" s="254"/>
      <c r="H797" s="254"/>
    </row>
    <row r="798" spans="1:8" s="250" customFormat="1" ht="18" customHeight="1">
      <c r="A798" s="381"/>
      <c r="B798" s="251" t="s">
        <v>167</v>
      </c>
      <c r="C798" s="252"/>
      <c r="D798" s="253">
        <v>7425</v>
      </c>
      <c r="E798" s="334">
        <v>9275.45</v>
      </c>
      <c r="F798" s="249"/>
      <c r="G798" s="254"/>
      <c r="H798" s="254"/>
    </row>
    <row r="799" spans="1:8" s="250" customFormat="1" ht="18" customHeight="1">
      <c r="A799" s="381"/>
      <c r="B799" s="251" t="s">
        <v>168</v>
      </c>
      <c r="C799" s="252"/>
      <c r="D799" s="253">
        <v>0</v>
      </c>
      <c r="E799" s="334">
        <v>0</v>
      </c>
      <c r="F799" s="249"/>
      <c r="G799" s="254"/>
      <c r="H799" s="254"/>
    </row>
    <row r="800" spans="1:8" s="250" customFormat="1" ht="18" customHeight="1">
      <c r="A800" s="381"/>
      <c r="B800" s="251" t="s">
        <v>169</v>
      </c>
      <c r="C800" s="252"/>
      <c r="D800" s="253">
        <v>0</v>
      </c>
      <c r="E800" s="334">
        <v>0</v>
      </c>
      <c r="F800" s="249"/>
      <c r="G800" s="254"/>
      <c r="H800" s="254"/>
    </row>
    <row r="801" spans="1:8" s="250" customFormat="1" ht="18" customHeight="1">
      <c r="A801" s="381"/>
      <c r="B801" s="251" t="s">
        <v>170</v>
      </c>
      <c r="C801" s="252"/>
      <c r="D801" s="253">
        <v>0</v>
      </c>
      <c r="E801" s="334">
        <v>0</v>
      </c>
      <c r="F801" s="249"/>
      <c r="G801" s="254"/>
      <c r="H801" s="254"/>
    </row>
    <row r="802" spans="1:8" s="250" customFormat="1" ht="18" customHeight="1">
      <c r="A802" s="381"/>
      <c r="B802" s="335" t="s">
        <v>12</v>
      </c>
      <c r="C802" s="334"/>
      <c r="D802" s="336">
        <f>SUM(D795:D801)</f>
        <v>11483</v>
      </c>
      <c r="E802" s="337">
        <f>SUM(E795:E801)</f>
        <v>11710.54</v>
      </c>
      <c r="F802" s="249"/>
      <c r="G802" s="254"/>
      <c r="H802" s="254"/>
    </row>
    <row r="803" spans="1:8" s="250" customFormat="1" ht="18" customHeight="1">
      <c r="A803" s="256"/>
      <c r="B803" s="257"/>
      <c r="C803" s="257"/>
      <c r="D803" s="258"/>
      <c r="E803" s="259"/>
      <c r="F803" s="257"/>
      <c r="G803" s="257"/>
      <c r="H803" s="257"/>
    </row>
    <row r="804" spans="1:8" s="242" customFormat="1" ht="18" customHeight="1">
      <c r="A804" s="241" t="s">
        <v>273</v>
      </c>
      <c r="E804" s="243"/>
      <c r="G804" s="240"/>
      <c r="H804" s="240"/>
    </row>
    <row r="805" spans="1:8" s="250" customFormat="1" ht="18" customHeight="1">
      <c r="A805" s="378" t="s">
        <v>105</v>
      </c>
      <c r="B805" s="382" t="s">
        <v>106</v>
      </c>
      <c r="C805" s="382"/>
      <c r="D805" s="382" t="s">
        <v>107</v>
      </c>
      <c r="E805" s="382"/>
      <c r="F805" s="262" t="s">
        <v>108</v>
      </c>
      <c r="G805" s="329"/>
      <c r="H805" s="260"/>
    </row>
    <row r="806" spans="1:8" s="250" customFormat="1" ht="24.75" customHeight="1" thickBot="1">
      <c r="A806" s="378"/>
      <c r="B806" s="262" t="s">
        <v>109</v>
      </c>
      <c r="C806" s="262" t="s">
        <v>110</v>
      </c>
      <c r="D806" s="263" t="s">
        <v>109</v>
      </c>
      <c r="E806" s="264" t="s">
        <v>110</v>
      </c>
      <c r="F806" s="262" t="s">
        <v>109</v>
      </c>
      <c r="G806" s="330" t="s">
        <v>110</v>
      </c>
      <c r="H806" s="261"/>
    </row>
    <row r="807" spans="1:13" s="250" customFormat="1" ht="18" customHeight="1" thickBot="1">
      <c r="A807" s="251" t="s">
        <v>274</v>
      </c>
      <c r="B807" s="275">
        <v>11483</v>
      </c>
      <c r="C807" s="266">
        <v>11710.54</v>
      </c>
      <c r="D807" s="275">
        <v>11483</v>
      </c>
      <c r="E807" s="266">
        <v>11710.54</v>
      </c>
      <c r="F807" s="331">
        <f>D807/B807</f>
        <v>1</v>
      </c>
      <c r="G807" s="331">
        <f>E807/C807</f>
        <v>1</v>
      </c>
      <c r="H807" s="265"/>
      <c r="K807" s="357">
        <v>14397</v>
      </c>
      <c r="L807" s="357">
        <v>14397</v>
      </c>
      <c r="M807" s="358">
        <f>L807*100/K807</f>
        <v>100</v>
      </c>
    </row>
    <row r="808" spans="1:13" s="250" customFormat="1" ht="19.5" thickBot="1">
      <c r="A808" s="268"/>
      <c r="B808" s="269"/>
      <c r="C808" s="269"/>
      <c r="D808" s="268"/>
      <c r="E808" s="270"/>
      <c r="G808" s="267"/>
      <c r="H808" s="267"/>
      <c r="K808" s="357">
        <v>1368561</v>
      </c>
      <c r="L808" s="357">
        <v>1366105</v>
      </c>
      <c r="M808" s="358">
        <f aca="true" t="shared" si="78" ref="M808:M821">L808*100/K808</f>
        <v>99.82054143001298</v>
      </c>
    </row>
    <row r="809" spans="1:13" s="242" customFormat="1" ht="19.5" thickBot="1">
      <c r="A809" s="241" t="s">
        <v>173</v>
      </c>
      <c r="E809" s="355"/>
      <c r="G809" s="240"/>
      <c r="H809" s="240"/>
      <c r="K809" s="357">
        <v>244</v>
      </c>
      <c r="L809" s="357">
        <v>232</v>
      </c>
      <c r="M809" s="358">
        <f t="shared" si="78"/>
        <v>95.08196721311475</v>
      </c>
    </row>
    <row r="810" spans="1:13" s="271" customFormat="1" ht="33.75" customHeight="1" thickBot="1">
      <c r="A810" s="373" t="s">
        <v>275</v>
      </c>
      <c r="B810" s="373"/>
      <c r="C810" s="373" t="s">
        <v>276</v>
      </c>
      <c r="D810" s="373"/>
      <c r="E810" s="373" t="s">
        <v>111</v>
      </c>
      <c r="F810" s="373"/>
      <c r="G810" s="267"/>
      <c r="H810" s="267"/>
      <c r="K810" s="357">
        <v>40223.79</v>
      </c>
      <c r="L810" s="357">
        <v>37946.39</v>
      </c>
      <c r="M810" s="358">
        <f t="shared" si="78"/>
        <v>94.3381764870988</v>
      </c>
    </row>
    <row r="811" spans="1:13" s="271" customFormat="1" ht="18" customHeight="1" thickBot="1">
      <c r="A811" s="272" t="s">
        <v>109</v>
      </c>
      <c r="B811" s="272" t="s">
        <v>112</v>
      </c>
      <c r="C811" s="272" t="s">
        <v>109</v>
      </c>
      <c r="D811" s="273" t="s">
        <v>112</v>
      </c>
      <c r="E811" s="274" t="s">
        <v>109</v>
      </c>
      <c r="F811" s="272" t="s">
        <v>113</v>
      </c>
      <c r="G811" s="267"/>
      <c r="H811" s="267"/>
      <c r="K811" s="357">
        <v>17778.71</v>
      </c>
      <c r="L811" s="357">
        <v>16951.44</v>
      </c>
      <c r="M811" s="358">
        <f t="shared" si="78"/>
        <v>95.34685024954003</v>
      </c>
    </row>
    <row r="812" spans="1:13" s="271" customFormat="1" ht="18" customHeight="1" thickBot="1">
      <c r="A812" s="325">
        <v>1</v>
      </c>
      <c r="B812" s="325">
        <v>2</v>
      </c>
      <c r="C812" s="325">
        <v>3</v>
      </c>
      <c r="D812" s="275">
        <v>4</v>
      </c>
      <c r="E812" s="276">
        <v>5</v>
      </c>
      <c r="F812" s="325">
        <v>6</v>
      </c>
      <c r="G812" s="267"/>
      <c r="H812" s="267"/>
      <c r="K812" s="357">
        <v>30423</v>
      </c>
      <c r="L812" s="357">
        <v>30200</v>
      </c>
      <c r="M812" s="358">
        <f t="shared" si="78"/>
        <v>99.26700193932223</v>
      </c>
    </row>
    <row r="813" spans="1:13" s="271" customFormat="1" ht="18" customHeight="1" thickBot="1">
      <c r="A813" s="325">
        <v>11483</v>
      </c>
      <c r="B813" s="266">
        <v>16718.269999999997</v>
      </c>
      <c r="C813" s="326">
        <v>10593</v>
      </c>
      <c r="D813" s="327">
        <v>15090.800000000001</v>
      </c>
      <c r="E813" s="328">
        <f>C813/A813</f>
        <v>0.9224941217451885</v>
      </c>
      <c r="F813" s="328">
        <f>D813/B813</f>
        <v>0.9026532051462265</v>
      </c>
      <c r="G813" s="267"/>
      <c r="H813" s="267"/>
      <c r="K813" s="357">
        <v>10648.05</v>
      </c>
      <c r="L813" s="357">
        <v>10570</v>
      </c>
      <c r="M813" s="358">
        <f t="shared" si="78"/>
        <v>99.26700193932223</v>
      </c>
    </row>
    <row r="814" spans="1:13" s="271" customFormat="1" ht="19.5" thickBot="1">
      <c r="A814" s="277"/>
      <c r="B814" s="278"/>
      <c r="C814" s="279"/>
      <c r="D814" s="280"/>
      <c r="E814" s="281"/>
      <c r="F814" s="281"/>
      <c r="G814" s="267"/>
      <c r="H814" s="267"/>
      <c r="K814" s="357">
        <v>603.36</v>
      </c>
      <c r="L814" s="357">
        <v>236.67</v>
      </c>
      <c r="M814" s="358">
        <f t="shared" si="78"/>
        <v>39.22533810660302</v>
      </c>
    </row>
    <row r="815" spans="1:13" s="283" customFormat="1" ht="19.5" thickBot="1">
      <c r="A815" s="282" t="s">
        <v>174</v>
      </c>
      <c r="B815" s="242"/>
      <c r="C815" s="242"/>
      <c r="D815" s="242"/>
      <c r="E815" s="243"/>
      <c r="F815" s="242"/>
      <c r="G815" s="240"/>
      <c r="H815" s="240"/>
      <c r="K815" s="357">
        <v>383.26</v>
      </c>
      <c r="L815" s="357">
        <v>192.55</v>
      </c>
      <c r="M815" s="358">
        <f t="shared" si="78"/>
        <v>50.240045921828525</v>
      </c>
    </row>
    <row r="816" spans="1:13" s="283" customFormat="1" ht="19.5" thickBot="1">
      <c r="A816" s="245" t="s">
        <v>175</v>
      </c>
      <c r="B816" s="242"/>
      <c r="C816" s="242"/>
      <c r="D816" s="242"/>
      <c r="E816" s="243"/>
      <c r="F816" s="242"/>
      <c r="G816" s="240"/>
      <c r="H816" s="240"/>
      <c r="K816" s="357">
        <v>11483</v>
      </c>
      <c r="L816" s="357">
        <v>10593</v>
      </c>
      <c r="M816" s="358">
        <f t="shared" si="78"/>
        <v>92.24941217451885</v>
      </c>
    </row>
    <row r="817" spans="1:13" s="271" customFormat="1" ht="18" customHeight="1" thickBot="1">
      <c r="A817" s="376" t="s">
        <v>277</v>
      </c>
      <c r="B817" s="376"/>
      <c r="C817" s="376"/>
      <c r="D817" s="376"/>
      <c r="E817" s="376"/>
      <c r="F817" s="250"/>
      <c r="G817" s="284"/>
      <c r="H817" s="284"/>
      <c r="K817" s="357">
        <v>29969</v>
      </c>
      <c r="L817" s="357">
        <v>20825</v>
      </c>
      <c r="M817" s="358">
        <f t="shared" si="78"/>
        <v>69.48847142046782</v>
      </c>
    </row>
    <row r="818" spans="1:13" s="271" customFormat="1" ht="33" thickBot="1">
      <c r="A818" s="285" t="s">
        <v>130</v>
      </c>
      <c r="B818" s="285" t="s">
        <v>131</v>
      </c>
      <c r="C818" s="285" t="s">
        <v>132</v>
      </c>
      <c r="D818" s="295" t="s">
        <v>133</v>
      </c>
      <c r="E818" s="296" t="s">
        <v>134</v>
      </c>
      <c r="F818" s="250"/>
      <c r="G818" s="284"/>
      <c r="H818" s="284"/>
      <c r="K818" s="357">
        <v>14397</v>
      </c>
      <c r="L818" s="357">
        <v>2554</v>
      </c>
      <c r="M818" s="358">
        <f t="shared" si="78"/>
        <v>17.739806904216156</v>
      </c>
    </row>
    <row r="819" spans="1:13" s="271" customFormat="1" ht="18" customHeight="1" thickBot="1">
      <c r="A819" s="377" t="s">
        <v>176</v>
      </c>
      <c r="B819" s="251" t="s">
        <v>164</v>
      </c>
      <c r="C819" s="275"/>
      <c r="D819" s="287">
        <v>6645</v>
      </c>
      <c r="E819" s="287">
        <v>332.24</v>
      </c>
      <c r="F819" s="250"/>
      <c r="G819" s="286"/>
      <c r="H819" s="286"/>
      <c r="K819" s="357">
        <v>1447990</v>
      </c>
      <c r="L819" s="357">
        <v>1336051</v>
      </c>
      <c r="M819" s="358">
        <f t="shared" si="78"/>
        <v>92.26935268889979</v>
      </c>
    </row>
    <row r="820" spans="1:13" s="271" customFormat="1" ht="18" customHeight="1" thickBot="1">
      <c r="A820" s="377"/>
      <c r="B820" s="251" t="s">
        <v>165</v>
      </c>
      <c r="C820" s="338"/>
      <c r="D820" s="287">
        <v>2862</v>
      </c>
      <c r="E820" s="287">
        <v>143.1</v>
      </c>
      <c r="F820" s="250"/>
      <c r="G820" s="286"/>
      <c r="H820" s="286"/>
      <c r="K820" s="357">
        <v>14397</v>
      </c>
      <c r="L820" s="357">
        <v>14397</v>
      </c>
      <c r="M820" s="358">
        <f t="shared" si="78"/>
        <v>100</v>
      </c>
    </row>
    <row r="821" spans="1:13" s="271" customFormat="1" ht="18" customHeight="1" thickBot="1">
      <c r="A821" s="377"/>
      <c r="B821" s="251" t="s">
        <v>166</v>
      </c>
      <c r="C821" s="338"/>
      <c r="D821" s="287">
        <v>0</v>
      </c>
      <c r="E821" s="287">
        <v>0</v>
      </c>
      <c r="F821" s="250"/>
      <c r="G821" s="286"/>
      <c r="H821" s="286"/>
      <c r="K821" s="357">
        <v>14397</v>
      </c>
      <c r="L821" s="357">
        <v>14397</v>
      </c>
      <c r="M821" s="358">
        <f t="shared" si="78"/>
        <v>100</v>
      </c>
    </row>
    <row r="822" spans="1:8" s="271" customFormat="1" ht="18" customHeight="1">
      <c r="A822" s="377"/>
      <c r="B822" s="251" t="s">
        <v>167</v>
      </c>
      <c r="C822" s="338"/>
      <c r="D822" s="287">
        <v>1976</v>
      </c>
      <c r="E822" s="287">
        <v>98.8</v>
      </c>
      <c r="F822" s="289"/>
      <c r="G822" s="288"/>
      <c r="H822" s="288"/>
    </row>
    <row r="823" spans="1:8" s="271" customFormat="1" ht="18" customHeight="1">
      <c r="A823" s="377"/>
      <c r="B823" s="251" t="s">
        <v>168</v>
      </c>
      <c r="C823" s="334"/>
      <c r="D823" s="287">
        <v>0</v>
      </c>
      <c r="E823" s="287">
        <v>0</v>
      </c>
      <c r="F823" s="250"/>
      <c r="G823" s="286"/>
      <c r="H823" s="286"/>
    </row>
    <row r="824" spans="1:8" s="271" customFormat="1" ht="18" customHeight="1">
      <c r="A824" s="377"/>
      <c r="B824" s="251" t="s">
        <v>169</v>
      </c>
      <c r="C824" s="338"/>
      <c r="D824" s="287">
        <v>3822</v>
      </c>
      <c r="E824" s="287">
        <v>191.1</v>
      </c>
      <c r="F824" s="250"/>
      <c r="G824" s="286"/>
      <c r="H824" s="286"/>
    </row>
    <row r="825" spans="1:8" s="271" customFormat="1" ht="18" customHeight="1">
      <c r="A825" s="377"/>
      <c r="B825" s="251" t="s">
        <v>170</v>
      </c>
      <c r="C825" s="338"/>
      <c r="D825" s="287">
        <v>0</v>
      </c>
      <c r="E825" s="287">
        <v>0</v>
      </c>
      <c r="F825" s="250"/>
      <c r="G825" s="286"/>
      <c r="H825" s="286"/>
    </row>
    <row r="826" spans="1:8" s="271" customFormat="1" ht="18" customHeight="1">
      <c r="A826" s="377"/>
      <c r="B826" s="402" t="s">
        <v>171</v>
      </c>
      <c r="C826" s="338" t="s">
        <v>184</v>
      </c>
      <c r="D826" s="287">
        <v>161</v>
      </c>
      <c r="E826" s="287">
        <v>8.06</v>
      </c>
      <c r="F826" s="250"/>
      <c r="G826" s="286"/>
      <c r="H826" s="286"/>
    </row>
    <row r="827" spans="1:8" s="271" customFormat="1" ht="18" customHeight="1">
      <c r="A827" s="377"/>
      <c r="B827" s="403"/>
      <c r="C827" s="338" t="s">
        <v>185</v>
      </c>
      <c r="D827" s="287">
        <v>7796</v>
      </c>
      <c r="E827" s="287">
        <v>389.8</v>
      </c>
      <c r="F827" s="250"/>
      <c r="G827" s="286">
        <f>D827+D829</f>
        <v>14503</v>
      </c>
      <c r="H827" s="286"/>
    </row>
    <row r="828" spans="1:8" s="271" customFormat="1" ht="18" customHeight="1">
      <c r="A828" s="377"/>
      <c r="B828" s="402" t="s">
        <v>172</v>
      </c>
      <c r="C828" s="338" t="s">
        <v>184</v>
      </c>
      <c r="D828" s="287">
        <v>0</v>
      </c>
      <c r="E828" s="287">
        <v>0</v>
      </c>
      <c r="F828" s="250"/>
      <c r="G828" s="286"/>
      <c r="H828" s="286"/>
    </row>
    <row r="829" spans="1:8" s="271" customFormat="1" ht="18" customHeight="1">
      <c r="A829" s="377"/>
      <c r="B829" s="403"/>
      <c r="C829" s="338" t="s">
        <v>185</v>
      </c>
      <c r="D829" s="287">
        <v>6707</v>
      </c>
      <c r="E829" s="287">
        <v>335.35</v>
      </c>
      <c r="F829" s="250"/>
      <c r="G829" s="286"/>
      <c r="H829" s="286"/>
    </row>
    <row r="830" spans="1:8" s="271" customFormat="1" ht="18" customHeight="1">
      <c r="A830" s="377"/>
      <c r="B830" s="335" t="s">
        <v>12</v>
      </c>
      <c r="C830" s="251"/>
      <c r="D830" s="339">
        <f>SUM(D819:D829)</f>
        <v>29969</v>
      </c>
      <c r="E830" s="339">
        <f>SUM(E819:E829)</f>
        <v>1498.4499999999998</v>
      </c>
      <c r="F830" s="269"/>
      <c r="G830" s="286"/>
      <c r="H830" s="286"/>
    </row>
    <row r="831" spans="1:8" s="271" customFormat="1" ht="18" customHeight="1">
      <c r="A831" s="288"/>
      <c r="B831" s="250"/>
      <c r="C831" s="250"/>
      <c r="D831" s="290"/>
      <c r="E831" s="270"/>
      <c r="F831" s="250"/>
      <c r="G831" s="267"/>
      <c r="H831" s="267"/>
    </row>
    <row r="832" spans="1:8" s="283" customFormat="1" ht="15.75">
      <c r="A832" s="241" t="s">
        <v>278</v>
      </c>
      <c r="B832" s="242"/>
      <c r="C832" s="242"/>
      <c r="D832" s="242"/>
      <c r="E832" s="243"/>
      <c r="F832" s="242"/>
      <c r="G832" s="240"/>
      <c r="H832" s="240"/>
    </row>
    <row r="833" spans="1:8" s="271" customFormat="1" ht="19.5" customHeight="1">
      <c r="A833" s="378" t="s">
        <v>105</v>
      </c>
      <c r="B833" s="378" t="s">
        <v>106</v>
      </c>
      <c r="C833" s="378"/>
      <c r="D833" s="378" t="s">
        <v>107</v>
      </c>
      <c r="E833" s="378"/>
      <c r="F833" s="378" t="s">
        <v>108</v>
      </c>
      <c r="G833" s="378"/>
      <c r="H833" s="291"/>
    </row>
    <row r="834" spans="1:8" s="271" customFormat="1" ht="18" customHeight="1">
      <c r="A834" s="378"/>
      <c r="B834" s="292" t="s">
        <v>109</v>
      </c>
      <c r="C834" s="292" t="s">
        <v>110</v>
      </c>
      <c r="D834" s="292" t="s">
        <v>109</v>
      </c>
      <c r="E834" s="293" t="s">
        <v>110</v>
      </c>
      <c r="F834" s="292" t="s">
        <v>109</v>
      </c>
      <c r="G834" s="340" t="s">
        <v>110</v>
      </c>
      <c r="H834" s="261"/>
    </row>
    <row r="835" spans="1:8" s="271" customFormat="1" ht="15.75">
      <c r="A835" s="251" t="s">
        <v>279</v>
      </c>
      <c r="B835" s="251">
        <f>D830</f>
        <v>29969</v>
      </c>
      <c r="C835" s="251">
        <f>E830</f>
        <v>1498.4499999999998</v>
      </c>
      <c r="D835" s="341">
        <f>D830</f>
        <v>29969</v>
      </c>
      <c r="E835" s="342">
        <f>E830</f>
        <v>1498.4499999999998</v>
      </c>
      <c r="F835" s="343">
        <f>D835/B835</f>
        <v>1</v>
      </c>
      <c r="G835" s="343">
        <f>E835/C835</f>
        <v>1</v>
      </c>
      <c r="H835" s="265"/>
    </row>
    <row r="836" spans="1:8" s="271" customFormat="1" ht="15.75">
      <c r="A836" s="294"/>
      <c r="B836" s="250"/>
      <c r="C836" s="250"/>
      <c r="D836" s="294"/>
      <c r="E836" s="270"/>
      <c r="F836" s="250"/>
      <c r="G836" s="267"/>
      <c r="H836" s="267"/>
    </row>
    <row r="837" spans="1:8" s="283" customFormat="1" ht="18" customHeight="1">
      <c r="A837" s="241" t="s">
        <v>177</v>
      </c>
      <c r="B837" s="242"/>
      <c r="C837" s="242"/>
      <c r="D837" s="242"/>
      <c r="E837" s="243"/>
      <c r="F837" s="242"/>
      <c r="G837" s="240"/>
      <c r="H837" s="240"/>
    </row>
    <row r="838" spans="1:8" s="271" customFormat="1" ht="36" customHeight="1">
      <c r="A838" s="372" t="s">
        <v>280</v>
      </c>
      <c r="B838" s="372"/>
      <c r="C838" s="372" t="s">
        <v>281</v>
      </c>
      <c r="D838" s="372"/>
      <c r="E838" s="373" t="s">
        <v>111</v>
      </c>
      <c r="F838" s="373"/>
      <c r="G838" s="267"/>
      <c r="H838" s="267"/>
    </row>
    <row r="839" spans="1:8" s="271" customFormat="1" ht="18" customHeight="1">
      <c r="A839" s="285" t="s">
        <v>109</v>
      </c>
      <c r="B839" s="285" t="s">
        <v>112</v>
      </c>
      <c r="C839" s="285" t="s">
        <v>109</v>
      </c>
      <c r="D839" s="295" t="s">
        <v>112</v>
      </c>
      <c r="E839" s="296" t="s">
        <v>109</v>
      </c>
      <c r="F839" s="285" t="s">
        <v>113</v>
      </c>
      <c r="G839" s="267"/>
      <c r="H839" s="267"/>
    </row>
    <row r="840" spans="1:8" s="271" customFormat="1" ht="18" customHeight="1">
      <c r="A840" s="297">
        <v>1</v>
      </c>
      <c r="B840" s="297">
        <v>2</v>
      </c>
      <c r="C840" s="297">
        <v>3</v>
      </c>
      <c r="D840" s="251">
        <v>4</v>
      </c>
      <c r="E840" s="298"/>
      <c r="F840" s="297">
        <v>6</v>
      </c>
      <c r="G840" s="267"/>
      <c r="H840" s="267"/>
    </row>
    <row r="841" spans="1:8" s="271" customFormat="1" ht="18" customHeight="1">
      <c r="A841" s="275">
        <f>B835</f>
        <v>29969</v>
      </c>
      <c r="B841" s="344">
        <f>C835</f>
        <v>1498.4499999999998</v>
      </c>
      <c r="C841" s="275">
        <v>20825</v>
      </c>
      <c r="D841" s="344">
        <v>1041.25</v>
      </c>
      <c r="E841" s="345">
        <f>C841/A841</f>
        <v>0.6948847142046781</v>
      </c>
      <c r="F841" s="345">
        <f>D841/B841</f>
        <v>0.6948847142046782</v>
      </c>
      <c r="G841" s="300"/>
      <c r="H841" s="299"/>
    </row>
    <row r="842" spans="1:8" s="271" customFormat="1" ht="18" customHeight="1">
      <c r="A842" s="277"/>
      <c r="B842" s="278"/>
      <c r="C842" s="269"/>
      <c r="D842" s="268"/>
      <c r="E842" s="265"/>
      <c r="F842" s="265"/>
      <c r="G842" s="301"/>
      <c r="H842" s="301"/>
    </row>
    <row r="843" spans="1:8" s="130" customFormat="1" ht="12.75">
      <c r="A843" s="214"/>
      <c r="B843" s="213"/>
      <c r="C843" s="213"/>
      <c r="D843" s="213"/>
      <c r="E843" s="213"/>
      <c r="F843" s="213"/>
      <c r="G843" s="213"/>
      <c r="H843" s="213"/>
    </row>
    <row r="844" spans="1:8" s="130" customFormat="1" ht="12.75">
      <c r="A844" s="214">
        <v>29969</v>
      </c>
      <c r="B844" s="213"/>
      <c r="C844" s="213">
        <v>9144</v>
      </c>
      <c r="D844" s="213">
        <v>457.20000000000005</v>
      </c>
      <c r="E844" s="213"/>
      <c r="F844" s="213"/>
      <c r="G844" s="213"/>
      <c r="H844" s="213"/>
    </row>
    <row r="846" spans="3:6" ht="14.25">
      <c r="C846" s="10">
        <f>A841-C844</f>
        <v>20825</v>
      </c>
      <c r="D846" s="10">
        <f>B841-D844</f>
        <v>1041.2499999999998</v>
      </c>
      <c r="F846" s="10" t="s">
        <v>14</v>
      </c>
    </row>
  </sheetData>
  <sheetProtection/>
  <mergeCells count="48">
    <mergeCell ref="B828:B829"/>
    <mergeCell ref="A180:G180"/>
    <mergeCell ref="A207:F207"/>
    <mergeCell ref="E766:F766"/>
    <mergeCell ref="A771:B771"/>
    <mergeCell ref="A772:G772"/>
    <mergeCell ref="D805:E805"/>
    <mergeCell ref="B826:B827"/>
    <mergeCell ref="A42:G42"/>
    <mergeCell ref="A69:H69"/>
    <mergeCell ref="A271:H271"/>
    <mergeCell ref="C39:D39"/>
    <mergeCell ref="A152:F152"/>
    <mergeCell ref="A125:G125"/>
    <mergeCell ref="A97:H97"/>
    <mergeCell ref="A28:D28"/>
    <mergeCell ref="A35:F35"/>
    <mergeCell ref="C36:D36"/>
    <mergeCell ref="C40:D40"/>
    <mergeCell ref="A41:C41"/>
    <mergeCell ref="C37:D37"/>
    <mergeCell ref="C38:D38"/>
    <mergeCell ref="A1:H1"/>
    <mergeCell ref="A2:H2"/>
    <mergeCell ref="A3:H3"/>
    <mergeCell ref="A5:H5"/>
    <mergeCell ref="A7:H7"/>
    <mergeCell ref="A9:H9"/>
    <mergeCell ref="A13:B13"/>
    <mergeCell ref="A22:D22"/>
    <mergeCell ref="B833:C833"/>
    <mergeCell ref="D833:E833"/>
    <mergeCell ref="F833:G833"/>
    <mergeCell ref="A793:E793"/>
    <mergeCell ref="A795:A802"/>
    <mergeCell ref="A805:A806"/>
    <mergeCell ref="B805:C805"/>
    <mergeCell ref="A27:D27"/>
    <mergeCell ref="A838:B838"/>
    <mergeCell ref="C838:D838"/>
    <mergeCell ref="E838:F838"/>
    <mergeCell ref="D769:D770"/>
    <mergeCell ref="A810:B810"/>
    <mergeCell ref="C810:D810"/>
    <mergeCell ref="E810:F810"/>
    <mergeCell ref="A817:E817"/>
    <mergeCell ref="A819:A830"/>
    <mergeCell ref="A833:A834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67" r:id="rId4"/>
  <rowBreaks count="13" manualBreakCount="13">
    <brk id="67" max="7" man="1"/>
    <brk id="123" max="7" man="1"/>
    <brk id="178" max="7" man="1"/>
    <brk id="234" max="7" man="1"/>
    <brk id="270" max="7" man="1"/>
    <brk id="333" max="7" man="1"/>
    <brk id="426" max="7" man="1"/>
    <brk id="492" max="7" man="1"/>
    <brk id="552" max="7" man="1"/>
    <brk id="639" max="7" man="1"/>
    <brk id="699" max="7" man="1"/>
    <brk id="771" max="7" man="1"/>
    <brk id="814" max="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8:G27"/>
  <sheetViews>
    <sheetView zoomScalePageLayoutView="0" workbookViewId="0" topLeftCell="A9">
      <selection activeCell="A21" sqref="A21:IV21"/>
    </sheetView>
  </sheetViews>
  <sheetFormatPr defaultColWidth="9.140625" defaultRowHeight="12.75"/>
  <sheetData>
    <row r="8" spans="3:7" ht="85.5">
      <c r="C8" s="60" t="s">
        <v>41</v>
      </c>
      <c r="D8" s="60" t="s">
        <v>42</v>
      </c>
      <c r="E8" s="61" t="s">
        <v>135</v>
      </c>
      <c r="F8" s="62" t="s">
        <v>136</v>
      </c>
      <c r="G8" s="61" t="s">
        <v>137</v>
      </c>
    </row>
    <row r="9" spans="3:7" ht="14.25">
      <c r="C9" s="60">
        <v>1</v>
      </c>
      <c r="D9" s="60">
        <v>2</v>
      </c>
      <c r="E9" s="61">
        <v>3</v>
      </c>
      <c r="F9" s="62">
        <v>4</v>
      </c>
      <c r="G9" s="61">
        <v>5</v>
      </c>
    </row>
    <row r="10" spans="3:7" ht="15">
      <c r="C10" s="183">
        <v>1</v>
      </c>
      <c r="D10" s="198" t="s">
        <v>140</v>
      </c>
      <c r="E10" s="171">
        <v>2070.548</v>
      </c>
      <c r="F10" s="150">
        <v>0</v>
      </c>
      <c r="G10" s="154">
        <f>F10/E10</f>
        <v>0</v>
      </c>
    </row>
    <row r="11" spans="3:7" ht="15">
      <c r="C11" s="183">
        <v>2</v>
      </c>
      <c r="D11" s="198" t="s">
        <v>141</v>
      </c>
      <c r="E11" s="171">
        <v>2906.9762</v>
      </c>
      <c r="F11" s="150">
        <v>0</v>
      </c>
      <c r="G11" s="154">
        <f>F11/E11</f>
        <v>0</v>
      </c>
    </row>
    <row r="12" spans="3:7" ht="15">
      <c r="C12" s="183">
        <v>3</v>
      </c>
      <c r="D12" s="198" t="s">
        <v>142</v>
      </c>
      <c r="E12" s="171">
        <v>2167.1557999999995</v>
      </c>
      <c r="F12" s="150">
        <v>0</v>
      </c>
      <c r="G12" s="154">
        <f>F12/E12</f>
        <v>0</v>
      </c>
    </row>
    <row r="13" spans="3:7" ht="15">
      <c r="C13" s="183">
        <v>4</v>
      </c>
      <c r="D13" s="198" t="s">
        <v>143</v>
      </c>
      <c r="E13" s="171">
        <v>2221.4831999999997</v>
      </c>
      <c r="F13" s="150">
        <v>0</v>
      </c>
      <c r="G13" s="154">
        <f>F13/E13</f>
        <v>0</v>
      </c>
    </row>
    <row r="14" spans="3:7" ht="15">
      <c r="C14" s="183">
        <v>5</v>
      </c>
      <c r="D14" s="198" t="s">
        <v>144</v>
      </c>
      <c r="E14" s="171">
        <v>2384.9906</v>
      </c>
      <c r="F14" s="150">
        <v>-776.1700000000001</v>
      </c>
      <c r="G14" s="154">
        <f>F14/E14</f>
        <v>-0.3254394377906563</v>
      </c>
    </row>
    <row r="15" spans="3:7" ht="12.75">
      <c r="C15" s="319"/>
      <c r="D15" s="319"/>
      <c r="E15" s="319"/>
      <c r="F15" s="319"/>
      <c r="G15" s="319"/>
    </row>
    <row r="16" spans="3:7" ht="12.75">
      <c r="C16" s="319">
        <v>8</v>
      </c>
      <c r="D16" s="319" t="s">
        <v>146</v>
      </c>
      <c r="E16" s="319">
        <v>2901.1144000000004</v>
      </c>
      <c r="F16" s="319">
        <v>0</v>
      </c>
      <c r="G16" s="319">
        <v>0</v>
      </c>
    </row>
    <row r="17" spans="3:7" ht="12.75">
      <c r="C17" s="319">
        <v>9</v>
      </c>
      <c r="D17" s="319" t="s">
        <v>147</v>
      </c>
      <c r="E17" s="319">
        <v>2343.8370000000004</v>
      </c>
      <c r="F17" s="319">
        <v>0</v>
      </c>
      <c r="G17" s="319">
        <v>0</v>
      </c>
    </row>
    <row r="19" spans="3:7" ht="12.75">
      <c r="C19" s="320">
        <v>11</v>
      </c>
      <c r="D19" s="320" t="s">
        <v>148</v>
      </c>
      <c r="E19" s="320">
        <v>1787.72</v>
      </c>
      <c r="F19" s="320">
        <v>0</v>
      </c>
      <c r="G19" s="320">
        <v>0</v>
      </c>
    </row>
    <row r="20" spans="3:7" ht="12.75">
      <c r="C20" s="320">
        <v>12</v>
      </c>
      <c r="D20" s="320" t="s">
        <v>149</v>
      </c>
      <c r="E20" s="320">
        <v>1426.9283999999998</v>
      </c>
      <c r="F20" s="320">
        <v>0</v>
      </c>
      <c r="G20" s="320">
        <v>0</v>
      </c>
    </row>
    <row r="21" spans="3:7" ht="12.75">
      <c r="C21" s="320"/>
      <c r="D21" s="320"/>
      <c r="E21" s="320"/>
      <c r="F21" s="320"/>
      <c r="G21" s="320"/>
    </row>
    <row r="22" spans="3:7" ht="12.75">
      <c r="C22" s="320">
        <v>14</v>
      </c>
      <c r="D22" s="320" t="s">
        <v>151</v>
      </c>
      <c r="E22" s="320">
        <v>2611.3288</v>
      </c>
      <c r="F22" s="320">
        <v>5.350000000000023</v>
      </c>
      <c r="G22" s="320">
        <v>0.0020487653642084535</v>
      </c>
    </row>
    <row r="23" spans="3:7" ht="12.75">
      <c r="C23" s="320"/>
      <c r="D23" s="320"/>
      <c r="E23" s="320"/>
      <c r="F23" s="320"/>
      <c r="G23" s="320"/>
    </row>
    <row r="24" spans="3:7" ht="12.75">
      <c r="C24" s="320">
        <v>16</v>
      </c>
      <c r="D24" s="320" t="s">
        <v>153</v>
      </c>
      <c r="E24" s="320">
        <v>1903.4462000000003</v>
      </c>
      <c r="F24" s="320">
        <v>0</v>
      </c>
      <c r="G24" s="320">
        <v>0</v>
      </c>
    </row>
    <row r="25" spans="4:7" ht="12.75">
      <c r="D25" t="s">
        <v>155</v>
      </c>
      <c r="E25">
        <v>1694.3565999999998</v>
      </c>
      <c r="F25">
        <v>0</v>
      </c>
      <c r="G25">
        <v>0</v>
      </c>
    </row>
    <row r="26" spans="4:7" ht="12.75">
      <c r="D26" t="s">
        <v>156</v>
      </c>
      <c r="E26">
        <v>3126.3992</v>
      </c>
      <c r="F26">
        <v>0</v>
      </c>
      <c r="G26">
        <v>0</v>
      </c>
    </row>
    <row r="27" spans="4:7" ht="12.75">
      <c r="D27" t="s">
        <v>157</v>
      </c>
      <c r="E27">
        <v>2280.0114</v>
      </c>
      <c r="F27">
        <v>0</v>
      </c>
      <c r="G2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E18"/>
  <sheetViews>
    <sheetView zoomScale="69" zoomScaleNormal="69" zoomScalePageLayoutView="0" workbookViewId="0" topLeftCell="A1">
      <selection activeCell="I11" sqref="I11"/>
    </sheetView>
  </sheetViews>
  <sheetFormatPr defaultColWidth="9.140625" defaultRowHeight="12.75"/>
  <cols>
    <col min="2" max="2" width="24.421875" style="0" customWidth="1"/>
    <col min="3" max="3" width="12.57421875" style="0" customWidth="1"/>
    <col min="5" max="5" width="11.57421875" style="0" bestFit="1" customWidth="1"/>
  </cols>
  <sheetData>
    <row r="4" spans="2:5" ht="56.25">
      <c r="B4" s="351" t="s">
        <v>200</v>
      </c>
      <c r="C4" s="351" t="s">
        <v>201</v>
      </c>
      <c r="D4" s="351" t="s">
        <v>202</v>
      </c>
      <c r="E4" s="351" t="s">
        <v>203</v>
      </c>
    </row>
    <row r="5" spans="2:5" ht="15">
      <c r="B5" s="348" t="s">
        <v>196</v>
      </c>
      <c r="C5" s="349">
        <v>14390</v>
      </c>
      <c r="D5" s="349">
        <v>14387</v>
      </c>
      <c r="E5" s="352">
        <f>D5/C5</f>
        <v>0.9997915218902015</v>
      </c>
    </row>
    <row r="6" spans="2:5" ht="15">
      <c r="B6" s="348" t="s">
        <v>186</v>
      </c>
      <c r="C6" s="349">
        <v>1556245</v>
      </c>
      <c r="D6" s="349">
        <v>1315945</v>
      </c>
      <c r="E6" s="352">
        <f aca="true" t="shared" si="0" ref="E6:E18">D6/C6</f>
        <v>0.845589865348965</v>
      </c>
    </row>
    <row r="7" spans="2:5" ht="15">
      <c r="B7" s="348" t="s">
        <v>187</v>
      </c>
      <c r="C7" s="349">
        <v>232</v>
      </c>
      <c r="D7" s="349">
        <v>240</v>
      </c>
      <c r="E7" s="352">
        <f t="shared" si="0"/>
        <v>1.0344827586206897</v>
      </c>
    </row>
    <row r="8" spans="2:5" ht="30">
      <c r="B8" s="348" t="s">
        <v>188</v>
      </c>
      <c r="C8" s="349">
        <v>43456.33</v>
      </c>
      <c r="D8" s="349">
        <v>29184.35</v>
      </c>
      <c r="E8" s="352">
        <f t="shared" si="0"/>
        <v>0.6715788010630441</v>
      </c>
    </row>
    <row r="9" spans="2:5" ht="15">
      <c r="B9" s="348" t="s">
        <v>197</v>
      </c>
      <c r="C9" s="349">
        <v>18881.5</v>
      </c>
      <c r="D9" s="349">
        <v>15528.32</v>
      </c>
      <c r="E9" s="352">
        <f t="shared" si="0"/>
        <v>0.8224092365542992</v>
      </c>
    </row>
    <row r="10" spans="2:5" ht="15">
      <c r="B10" s="348" t="s">
        <v>189</v>
      </c>
      <c r="C10" s="349">
        <v>30423</v>
      </c>
      <c r="D10" s="349">
        <v>29596</v>
      </c>
      <c r="E10" s="352">
        <f t="shared" si="0"/>
        <v>0.9728166190053578</v>
      </c>
    </row>
    <row r="11" spans="2:5" ht="30">
      <c r="B11" s="348" t="s">
        <v>195</v>
      </c>
      <c r="C11" s="349">
        <v>10039.59</v>
      </c>
      <c r="D11" s="349">
        <v>9217.89</v>
      </c>
      <c r="E11" s="352">
        <f t="shared" si="0"/>
        <v>0.9181540282023468</v>
      </c>
    </row>
    <row r="12" spans="2:5" ht="15">
      <c r="B12" s="348" t="s">
        <v>198</v>
      </c>
      <c r="C12" s="349">
        <v>325.72</v>
      </c>
      <c r="D12" s="349">
        <v>141.47</v>
      </c>
      <c r="E12" s="352">
        <f t="shared" si="0"/>
        <v>0.43433009947193907</v>
      </c>
    </row>
    <row r="13" spans="2:5" ht="15">
      <c r="B13" s="348" t="s">
        <v>199</v>
      </c>
      <c r="C13" s="349">
        <v>263.63</v>
      </c>
      <c r="D13" s="349">
        <v>103.25</v>
      </c>
      <c r="E13" s="352">
        <f t="shared" si="0"/>
        <v>0.3916473845920419</v>
      </c>
    </row>
    <row r="14" spans="2:5" ht="15">
      <c r="B14" s="348" t="s">
        <v>190</v>
      </c>
      <c r="C14" s="349">
        <v>11483</v>
      </c>
      <c r="D14" s="349">
        <v>10155</v>
      </c>
      <c r="E14" s="352">
        <f t="shared" si="0"/>
        <v>0.8843507794130454</v>
      </c>
    </row>
    <row r="15" spans="2:5" ht="15">
      <c r="B15" s="348" t="s">
        <v>191</v>
      </c>
      <c r="C15" s="349">
        <v>29969</v>
      </c>
      <c r="D15" s="349">
        <v>20825</v>
      </c>
      <c r="E15" s="352">
        <f t="shared" si="0"/>
        <v>0.6948847142046781</v>
      </c>
    </row>
    <row r="16" spans="2:5" ht="30">
      <c r="B16" s="348" t="s">
        <v>192</v>
      </c>
      <c r="C16" s="349">
        <v>1491169</v>
      </c>
      <c r="D16" s="349">
        <v>1412533</v>
      </c>
      <c r="E16" s="352">
        <f t="shared" si="0"/>
        <v>0.9472655346241774</v>
      </c>
    </row>
    <row r="17" spans="2:5" ht="15">
      <c r="B17" s="348" t="s">
        <v>193</v>
      </c>
      <c r="C17" s="349">
        <v>14390</v>
      </c>
      <c r="D17" s="349">
        <v>14387</v>
      </c>
      <c r="E17" s="352">
        <f t="shared" si="0"/>
        <v>0.9997915218902015</v>
      </c>
    </row>
    <row r="18" spans="2:5" ht="15">
      <c r="B18" s="348" t="s">
        <v>194</v>
      </c>
      <c r="C18" s="349">
        <v>14390</v>
      </c>
      <c r="D18" s="350">
        <v>14387</v>
      </c>
      <c r="E18" s="352">
        <f t="shared" si="0"/>
        <v>0.9997915218902015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2020-04-30T13:46:50Z</cp:lastPrinted>
  <dcterms:created xsi:type="dcterms:W3CDTF">2013-03-29T17:24:29Z</dcterms:created>
  <dcterms:modified xsi:type="dcterms:W3CDTF">2020-06-25T10:33:55Z</dcterms:modified>
  <cp:category/>
  <cp:version/>
  <cp:contentType/>
  <cp:contentStatus/>
</cp:coreProperties>
</file>